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a de Partidos" sheetId="1" r:id="rId4"/>
  </sheets>
  <definedNames/>
  <calcPr/>
  <extLst>
    <ext uri="GoogleSheetsCustomDataVersion2">
      <go:sheetsCustomData xmlns:go="http://customooxmlschemas.google.com/" r:id="rId5" roundtripDataChecksum="pGW8cy4C8pQpa2/L8eDkridVIENGGeAyxyDZeDmgfBI="/>
    </ext>
  </extLst>
</workbook>
</file>

<file path=xl/sharedStrings.xml><?xml version="1.0" encoding="utf-8"?>
<sst xmlns="http://schemas.openxmlformats.org/spreadsheetml/2006/main" count="996" uniqueCount="102">
  <si>
    <t xml:space="preserve">      SORTEO</t>
  </si>
  <si>
    <t xml:space="preserve">         CAMPEONATO DE PRIMERA NACIONAL 2024</t>
  </si>
  <si>
    <t>PAREJAS</t>
  </si>
  <si>
    <t>CONFORMACIÓN DE LAS ZONAS</t>
  </si>
  <si>
    <t>ZONA</t>
  </si>
  <si>
    <t>Nro.</t>
  </si>
  <si>
    <t>ZONA A</t>
  </si>
  <si>
    <t>ZONA B</t>
  </si>
  <si>
    <t>1 a 8</t>
  </si>
  <si>
    <t>9 a 16</t>
  </si>
  <si>
    <t>1 - 9</t>
  </si>
  <si>
    <t>A</t>
  </si>
  <si>
    <t>SAN MARTÍN (TUC.)</t>
  </si>
  <si>
    <t>CHACO FOR EVER</t>
  </si>
  <si>
    <t>PATRONATO (P.)</t>
  </si>
  <si>
    <t>COLÓN</t>
  </si>
  <si>
    <t>B</t>
  </si>
  <si>
    <t>DEF. DE BELGRANO</t>
  </si>
  <si>
    <t>CHACARITA JRS.</t>
  </si>
  <si>
    <t>TEMPERLEY</t>
  </si>
  <si>
    <t>QUILMES A.C.</t>
  </si>
  <si>
    <t>ALTE. BROWN</t>
  </si>
  <si>
    <t>T. SUÁREZ</t>
  </si>
  <si>
    <t>BROWN (AD.)</t>
  </si>
  <si>
    <t>TALLERES (R.E.)</t>
  </si>
  <si>
    <t>SAN TELMO</t>
  </si>
  <si>
    <t>ARSENAL F.C.</t>
  </si>
  <si>
    <t>ALMAGRO</t>
  </si>
  <si>
    <t>ESTUDIANTES</t>
  </si>
  <si>
    <t>DEP. MORÓN</t>
  </si>
  <si>
    <t>SAN MIGUEL</t>
  </si>
  <si>
    <t>DEF. UNIDOS</t>
  </si>
  <si>
    <t>AGROPECUARIO ARG.</t>
  </si>
  <si>
    <t>ATLANTA</t>
  </si>
  <si>
    <t>ALL BOYS</t>
  </si>
  <si>
    <t>NVA. CHICAGO</t>
  </si>
  <si>
    <t>FERRO CARRIL OESTE</t>
  </si>
  <si>
    <t>ESTUDIANTES (R. IV)</t>
  </si>
  <si>
    <t>RACING (CBA.)</t>
  </si>
  <si>
    <t>AT. DE RAFAELA</t>
  </si>
  <si>
    <t>SAN MARTÍN (S.J.)</t>
  </si>
  <si>
    <t>GÜEMES (S.E.)</t>
  </si>
  <si>
    <t>MITRE (S.E.)</t>
  </si>
  <si>
    <t>G. Y ESGRIMA (J.)</t>
  </si>
  <si>
    <t>G. Y TIRO (S.)</t>
  </si>
  <si>
    <t>G. Y ESGRIMA (MZA.)</t>
  </si>
  <si>
    <t>DEP. MAIPÚ (MZA.)</t>
  </si>
  <si>
    <t>ALDOSIVI (M.D.P.)</t>
  </si>
  <si>
    <t>ALVARADO (M.D.P.)</t>
  </si>
  <si>
    <t>DEP. MADRYN</t>
  </si>
  <si>
    <t>GMO. BROWN (P.M.)</t>
  </si>
  <si>
    <t>1 - 10</t>
  </si>
  <si>
    <t>2 - 11</t>
  </si>
  <si>
    <t>3 - 12</t>
  </si>
  <si>
    <t>4 - 13</t>
  </si>
  <si>
    <t>5 - 14</t>
  </si>
  <si>
    <t>6 - 15</t>
  </si>
  <si>
    <t>7 - 16</t>
  </si>
  <si>
    <t>8 - 17</t>
  </si>
  <si>
    <t>9 - 18</t>
  </si>
  <si>
    <t>PROGRAMA DE PARTIDOS</t>
  </si>
  <si>
    <t>Fecha 1</t>
  </si>
  <si>
    <t>LIBRE</t>
  </si>
  <si>
    <t>c.</t>
  </si>
  <si>
    <t>INTERZONAL</t>
  </si>
  <si>
    <t>Fecha 2</t>
  </si>
  <si>
    <t>Fecha 3</t>
  </si>
  <si>
    <t>Fecha 4</t>
  </si>
  <si>
    <t>Fecha 5</t>
  </si>
  <si>
    <t>Fecha 6</t>
  </si>
  <si>
    <t>Fecha 7</t>
  </si>
  <si>
    <t>Fecha 8</t>
  </si>
  <si>
    <t>Fecha 9</t>
  </si>
  <si>
    <t>Fecha 10</t>
  </si>
  <si>
    <t>Fecha 11</t>
  </si>
  <si>
    <t>Fecha 12</t>
  </si>
  <si>
    <t>Fecha 13</t>
  </si>
  <si>
    <t>Fecha 14</t>
  </si>
  <si>
    <t>Fecha 15</t>
  </si>
  <si>
    <t>Fecha 16</t>
  </si>
  <si>
    <t>Fecha 17</t>
  </si>
  <si>
    <t>Fecha 18</t>
  </si>
  <si>
    <t>Fecha 19</t>
  </si>
  <si>
    <t>Fecha 20</t>
  </si>
  <si>
    <t>Fecha 21</t>
  </si>
  <si>
    <t>Fecha 22</t>
  </si>
  <si>
    <t>Fecha 23</t>
  </si>
  <si>
    <t>Fecha 24</t>
  </si>
  <si>
    <t>Fecha 25</t>
  </si>
  <si>
    <t>Fecha 26</t>
  </si>
  <si>
    <t>Fecha 27</t>
  </si>
  <si>
    <t>Fecha 28</t>
  </si>
  <si>
    <t>Fecha 29</t>
  </si>
  <si>
    <t>Fecha 30</t>
  </si>
  <si>
    <t>Fecha 31</t>
  </si>
  <si>
    <t>Fecha 32</t>
  </si>
  <si>
    <t>Fecha 33</t>
  </si>
  <si>
    <t>Fecha 34</t>
  </si>
  <si>
    <t>Fecha 35</t>
  </si>
  <si>
    <t>Fecha 36</t>
  </si>
  <si>
    <t>Fecha 37</t>
  </si>
  <si>
    <t>Fecha 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</si>
</sst>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1">
    <font>
      <sz val="10.0"/>
      <color rgb="FF000000"/>
      <name val="Open Sans"/>
      <scheme val="minor"/>
    </font>
    <font>
      <sz val="10.0"/>
      <color theme="1"/>
      <name val="Open Sans"/>
    </font>
    <font>
      <b/>
      <u/>
      <sz val="12.0"/>
      <color theme="1"/>
      <name val="Open Sans"/>
    </font>
    <font>
      <b/>
      <u/>
      <sz val="12.0"/>
      <color theme="0"/>
      <name val="Open Sans"/>
    </font>
    <font>
      <sz val="21.0"/>
      <color rgb="FF000000"/>
      <name val="Arial"/>
    </font>
    <font>
      <sz val="9.0"/>
      <color theme="1"/>
      <name val="Open Sans"/>
    </font>
    <font>
      <b/>
      <u/>
      <sz val="10.0"/>
      <color theme="1"/>
      <name val="Open Sans"/>
    </font>
    <font>
      <b/>
      <i/>
      <sz val="12.0"/>
      <color rgb="FF000000"/>
      <name val="Arial"/>
    </font>
    <font>
      <b/>
      <i/>
      <sz val="21.0"/>
      <color rgb="FF000000"/>
      <name val="Arial"/>
    </font>
    <font>
      <b/>
      <sz val="18.0"/>
      <color theme="1"/>
      <name val="Uni neue bold"/>
    </font>
    <font>
      <sz val="18.0"/>
      <color theme="1"/>
      <name val="Uni neue bold"/>
    </font>
    <font>
      <sz val="14.0"/>
      <color theme="1"/>
      <name val="Uni neue bold"/>
    </font>
    <font>
      <b/>
      <sz val="14.0"/>
      <color theme="1"/>
      <name val="Uni neue book"/>
    </font>
    <font>
      <b/>
      <sz val="14.0"/>
      <color theme="1"/>
      <name val="Uni neue bold"/>
    </font>
    <font>
      <sz val="14.0"/>
      <color theme="1"/>
      <name val="Uni neue book"/>
    </font>
    <font>
      <b/>
      <sz val="14.0"/>
      <color theme="0"/>
      <name val="Uni neue book"/>
    </font>
    <font>
      <sz val="10.0"/>
      <color rgb="FF000000"/>
      <name val="Open Sans"/>
    </font>
    <font>
      <sz val="15.0"/>
      <color theme="1"/>
      <name val="Uni neue bold"/>
    </font>
    <font>
      <b/>
      <sz val="15.0"/>
      <color theme="1"/>
      <name val="Uni neue bold"/>
    </font>
    <font>
      <b/>
      <sz val="10.0"/>
      <color theme="0"/>
      <name val="Open Sans"/>
    </font>
    <font>
      <b/>
      <sz val="15.0"/>
      <color theme="0"/>
      <name val="Uni neue bold"/>
    </font>
    <font>
      <b/>
      <u/>
      <sz val="10.0"/>
      <color theme="0"/>
      <name val="Open Sans"/>
    </font>
    <font>
      <sz val="10.0"/>
      <color theme="0"/>
      <name val="Open Sans"/>
    </font>
    <font>
      <b/>
      <sz val="10.0"/>
      <color theme="1"/>
      <name val="Open Sans"/>
    </font>
    <font>
      <b/>
      <u/>
      <sz val="10.0"/>
      <color theme="1"/>
      <name val="Open Sans"/>
    </font>
    <font>
      <b/>
      <sz val="18.0"/>
      <color rgb="FF000000"/>
      <name val="Arial"/>
    </font>
    <font>
      <b/>
      <sz val="44.0"/>
      <color rgb="FF000000"/>
      <name val="Arial"/>
    </font>
    <font>
      <b/>
      <i/>
      <sz val="22.0"/>
      <color theme="1"/>
      <name val="Calibri"/>
    </font>
    <font>
      <b/>
      <sz val="14.0"/>
      <color theme="1"/>
      <name val="Verdana"/>
    </font>
    <font>
      <b/>
      <sz val="14.0"/>
      <color theme="0"/>
      <name val="Verdana"/>
    </font>
    <font>
      <sz val="14.0"/>
      <color theme="1"/>
      <name val="Calibri"/>
    </font>
    <font>
      <b/>
      <sz val="14.0"/>
      <color theme="1"/>
      <name val="Calibri"/>
    </font>
    <font>
      <sz val="14.0"/>
      <color theme="0"/>
      <name val="Calibri"/>
    </font>
    <font/>
    <font>
      <b/>
      <sz val="10.0"/>
      <color rgb="FF000000"/>
      <name val="Open Sans"/>
    </font>
    <font>
      <sz val="8.0"/>
      <color theme="1"/>
      <name val="Verdana"/>
    </font>
    <font>
      <sz val="8.0"/>
      <color theme="0"/>
      <name val="Verdana"/>
    </font>
    <font>
      <sz val="9.0"/>
      <color rgb="FF000000"/>
      <name val="Arial"/>
    </font>
    <font>
      <i/>
      <sz val="8.0"/>
      <color theme="1"/>
      <name val="Verdana"/>
    </font>
    <font>
      <i/>
      <sz val="8.0"/>
      <color theme="0"/>
      <name val="Verdana"/>
    </font>
    <font>
      <color theme="1"/>
      <name val="Open Sans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244061"/>
        <bgColor rgb="FF244061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7F7F7F"/>
        <bgColor rgb="FF7F7F7F"/>
      </patternFill>
    </fill>
    <fill>
      <patternFill patternType="solid">
        <fgColor rgb="FFE3E3E3"/>
        <bgColor rgb="FFE3E3E3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A6CAF0"/>
        <bgColor rgb="FFA6CAF0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4" numFmtId="0" xfId="0" applyFont="1"/>
    <xf borderId="0" fillId="0" fontId="6" numFmtId="0" xfId="0" applyAlignment="1" applyFont="1">
      <alignment horizontal="center"/>
    </xf>
    <xf borderId="0" fillId="0" fontId="7" numFmtId="0" xfId="0" applyAlignment="1" applyFont="1">
      <alignment readingOrder="0"/>
    </xf>
    <xf borderId="0" fillId="0" fontId="8" numFmtId="0" xfId="0" applyFont="1"/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1" fillId="2" fontId="1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/>
    </xf>
    <xf borderId="1" fillId="2" fontId="12" numFmtId="0" xfId="0" applyAlignment="1" applyBorder="1" applyFont="1">
      <alignment horizontal="center" vertical="center"/>
    </xf>
    <xf borderId="1" fillId="2" fontId="13" numFmtId="0" xfId="0" applyAlignment="1" applyBorder="1" applyFont="1">
      <alignment horizontal="center" vertical="center"/>
    </xf>
    <xf borderId="1" fillId="2" fontId="14" numFmtId="0" xfId="0" applyBorder="1" applyFont="1"/>
    <xf borderId="0" fillId="0" fontId="15" numFmtId="0" xfId="0" applyAlignment="1" applyFont="1">
      <alignment horizontal="center" vertical="center"/>
    </xf>
    <xf borderId="2" fillId="0" fontId="16" numFmtId="0" xfId="0" applyAlignment="1" applyBorder="1" applyFont="1">
      <alignment horizontal="center"/>
    </xf>
    <xf borderId="0" fillId="0" fontId="16" numFmtId="0" xfId="0" applyFont="1"/>
    <xf borderId="0" fillId="0" fontId="16" numFmtId="49" xfId="0" applyAlignment="1" applyFont="1" applyNumberFormat="1">
      <alignment horizontal="center"/>
    </xf>
    <xf borderId="2" fillId="0" fontId="16" numFmtId="0" xfId="0" applyBorder="1" applyFont="1"/>
    <xf borderId="1" fillId="3" fontId="17" numFmtId="0" xfId="0" applyAlignment="1" applyBorder="1" applyFill="1" applyFont="1">
      <alignment horizontal="center"/>
    </xf>
    <xf borderId="1" fillId="3" fontId="17" numFmtId="0" xfId="0" applyAlignment="1" applyBorder="1" applyFont="1">
      <alignment horizontal="left"/>
    </xf>
    <xf borderId="1" fillId="3" fontId="17" numFmtId="0" xfId="0" applyBorder="1" applyFont="1"/>
    <xf borderId="1" fillId="3" fontId="18" numFmtId="0" xfId="0" applyAlignment="1" applyBorder="1" applyFont="1">
      <alignment horizontal="center"/>
    </xf>
    <xf borderId="1" fillId="3" fontId="18" numFmtId="0" xfId="0" applyBorder="1" applyFont="1"/>
    <xf borderId="0" fillId="0" fontId="19" numFmtId="0" xfId="0" applyAlignment="1" applyFont="1">
      <alignment horizontal="center"/>
    </xf>
    <xf borderId="0" fillId="0" fontId="20" numFmtId="49" xfId="0" applyAlignment="1" applyFont="1" applyNumberFormat="1">
      <alignment horizontal="center" vertical="center"/>
    </xf>
    <xf borderId="0" fillId="0" fontId="17" numFmtId="0" xfId="0" applyAlignment="1" applyFont="1">
      <alignment horizontal="center"/>
    </xf>
    <xf borderId="0" fillId="0" fontId="17" numFmtId="0" xfId="0" applyAlignment="1" applyFont="1">
      <alignment horizontal="left"/>
    </xf>
    <xf borderId="0" fillId="0" fontId="17" numFmtId="0" xfId="0" applyFont="1"/>
    <xf borderId="0" fillId="0" fontId="18" numFmtId="0" xfId="0" applyAlignment="1" applyFont="1">
      <alignment horizontal="center"/>
    </xf>
    <xf borderId="0" fillId="0" fontId="18" numFmtId="0" xfId="0" applyFont="1"/>
    <xf borderId="1" fillId="3" fontId="1" numFmtId="0" xfId="0" applyBorder="1" applyFont="1"/>
    <xf borderId="0" fillId="0" fontId="21" numFmtId="0" xfId="0" applyAlignment="1" applyFont="1">
      <alignment horizontal="center"/>
    </xf>
    <xf borderId="0" fillId="0" fontId="22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23" numFmtId="0" xfId="0" applyFont="1"/>
    <xf borderId="0" fillId="0" fontId="19" numFmtId="0" xfId="0" applyFont="1"/>
    <xf borderId="0" fillId="0" fontId="24" numFmtId="0" xfId="0" applyAlignment="1" applyFont="1">
      <alignment horizontal="left"/>
    </xf>
    <xf borderId="2" fillId="0" fontId="22" numFmtId="0" xfId="0" applyAlignment="1" applyBorder="1" applyFont="1">
      <alignment horizontal="center"/>
    </xf>
    <xf borderId="0" fillId="0" fontId="22" numFmtId="49" xfId="0" applyAlignment="1" applyFont="1" applyNumberFormat="1">
      <alignment horizontal="center"/>
    </xf>
    <xf borderId="2" fillId="0" fontId="22" numFmtId="0" xfId="0" applyBorder="1" applyFont="1"/>
    <xf borderId="0" fillId="0" fontId="25" numFmtId="0" xfId="0" applyAlignment="1" applyFont="1">
      <alignment readingOrder="0"/>
    </xf>
    <xf borderId="0" fillId="0" fontId="26" numFmtId="0" xfId="0" applyFont="1"/>
    <xf borderId="0" fillId="0" fontId="23" numFmtId="0" xfId="0" applyAlignment="1" applyFont="1">
      <alignment horizontal="center"/>
    </xf>
    <xf borderId="0" fillId="0" fontId="16" numFmtId="0" xfId="0" applyAlignment="1" applyFont="1">
      <alignment horizontal="center"/>
    </xf>
    <xf borderId="0" fillId="0" fontId="27" numFmtId="0" xfId="0" applyAlignment="1" applyFont="1">
      <alignment horizontal="center" vertical="center"/>
    </xf>
    <xf borderId="0" fillId="0" fontId="28" numFmtId="0" xfId="0" applyAlignment="1" applyFont="1">
      <alignment horizontal="center" vertical="center"/>
    </xf>
    <xf borderId="0" fillId="0" fontId="29" numFmtId="0" xfId="0" applyAlignment="1" applyFont="1">
      <alignment horizontal="center" vertical="center"/>
    </xf>
    <xf borderId="0" fillId="0" fontId="30" numFmtId="0" xfId="0" applyAlignment="1" applyFont="1">
      <alignment horizontal="center" vertical="center"/>
    </xf>
    <xf borderId="0" fillId="0" fontId="31" numFmtId="0" xfId="0" applyAlignment="1" applyFont="1">
      <alignment horizontal="center" vertical="center"/>
    </xf>
    <xf borderId="0" fillId="0" fontId="32" numFmtId="0" xfId="0" applyAlignment="1" applyFont="1">
      <alignment horizontal="center" vertical="center"/>
    </xf>
    <xf borderId="1" fillId="4" fontId="31" numFmtId="0" xfId="0" applyAlignment="1" applyBorder="1" applyFill="1" applyFont="1">
      <alignment horizontal="center" vertical="center"/>
    </xf>
    <xf borderId="3" fillId="5" fontId="31" numFmtId="0" xfId="0" applyAlignment="1" applyBorder="1" applyFill="1" applyFont="1">
      <alignment horizontal="center" vertical="center"/>
    </xf>
    <xf borderId="4" fillId="0" fontId="33" numFmtId="0" xfId="0" applyBorder="1" applyFont="1"/>
    <xf borderId="1" fillId="5" fontId="31" numFmtId="0" xfId="0" applyAlignment="1" applyBorder="1" applyFont="1">
      <alignment horizontal="center" vertical="center"/>
    </xf>
    <xf borderId="1" fillId="5" fontId="31" numFmtId="0" xfId="0" applyAlignment="1" applyBorder="1" applyFont="1">
      <alignment horizontal="left" vertical="center"/>
    </xf>
    <xf borderId="2" fillId="6" fontId="34" numFmtId="0" xfId="0" applyBorder="1" applyFill="1" applyFont="1"/>
    <xf borderId="2" fillId="6" fontId="34" numFmtId="0" xfId="0" applyAlignment="1" applyBorder="1" applyFont="1">
      <alignment horizontal="center"/>
    </xf>
    <xf borderId="2" fillId="7" fontId="34" numFmtId="0" xfId="0" applyBorder="1" applyFill="1" applyFont="1"/>
    <xf borderId="2" fillId="7" fontId="34" numFmtId="0" xfId="0" applyAlignment="1" applyBorder="1" applyFont="1">
      <alignment horizontal="center"/>
    </xf>
    <xf borderId="0" fillId="0" fontId="1" numFmtId="0" xfId="0" applyAlignment="1" applyFont="1">
      <alignment vertical="center"/>
    </xf>
    <xf borderId="0" fillId="0" fontId="22" numFmtId="0" xfId="0" applyAlignment="1" applyFont="1">
      <alignment vertical="center"/>
    </xf>
    <xf borderId="2" fillId="8" fontId="34" numFmtId="0" xfId="0" applyBorder="1" applyFill="1" applyFont="1"/>
    <xf borderId="2" fillId="8" fontId="34" numFmtId="0" xfId="0" applyAlignment="1" applyBorder="1" applyFont="1">
      <alignment horizontal="center"/>
    </xf>
    <xf borderId="2" fillId="9" fontId="34" numFmtId="0" xfId="0" applyBorder="1" applyFill="1" applyFont="1"/>
    <xf borderId="1" fillId="10" fontId="34" numFmtId="0" xfId="0" applyBorder="1" applyFill="1" applyFont="1"/>
    <xf borderId="1" fillId="10" fontId="34" numFmtId="0" xfId="0" applyAlignment="1" applyBorder="1" applyFont="1">
      <alignment horizontal="center"/>
    </xf>
    <xf borderId="0" fillId="0" fontId="35" numFmtId="0" xfId="0" applyAlignment="1" applyFont="1">
      <alignment horizontal="center" vertical="center"/>
    </xf>
    <xf borderId="0" fillId="0" fontId="36" numFmtId="0" xfId="0" applyAlignment="1" applyFont="1">
      <alignment horizontal="center" vertical="center"/>
    </xf>
    <xf borderId="0" fillId="0" fontId="37" numFmtId="0" xfId="0" applyAlignment="1" applyFont="1">
      <alignment vertical="center"/>
    </xf>
    <xf borderId="0" fillId="0" fontId="38" numFmtId="3" xfId="0" applyAlignment="1" applyFont="1" applyNumberFormat="1">
      <alignment horizontal="right" vertical="center"/>
    </xf>
    <xf borderId="0" fillId="0" fontId="39" numFmtId="3" xfId="0" applyAlignment="1" applyFont="1" applyNumberFormat="1">
      <alignment horizontal="right" vertical="center"/>
    </xf>
    <xf borderId="0" fillId="0" fontId="4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28575</xdr:rowOff>
    </xdr:from>
    <xdr:ext cx="933450" cy="12858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64</xdr:row>
      <xdr:rowOff>85725</xdr:rowOff>
    </xdr:from>
    <xdr:ext cx="1000125" cy="14001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3.57"/>
    <col customWidth="1" min="3" max="3" width="7.86"/>
    <col customWidth="1" min="4" max="4" width="8.0"/>
    <col customWidth="1" min="5" max="5" width="27.86"/>
    <col customWidth="1" min="6" max="6" width="3.57"/>
    <col customWidth="1" min="7" max="7" width="27.86"/>
    <col customWidth="1" min="8" max="8" width="8.0"/>
    <col customWidth="1" min="9" max="9" width="15.14"/>
    <col customWidth="1" min="10" max="10" width="8.0"/>
    <col customWidth="1" min="11" max="11" width="27.86"/>
    <col customWidth="1" min="12" max="12" width="8.0"/>
    <col customWidth="1" min="13" max="13" width="27.86"/>
    <col customWidth="1" min="14" max="14" width="8.0"/>
    <col customWidth="1" min="15" max="15" width="3.57"/>
    <col customWidth="1" min="16" max="19" width="8.0"/>
    <col customWidth="1" min="20" max="20" width="10.86"/>
    <col customWidth="1" min="21" max="21" width="10.71"/>
    <col customWidth="1" min="22" max="22" width="20.57"/>
    <col customWidth="1" min="23" max="23" width="19.71"/>
    <col customWidth="1" min="24" max="24" width="19.43"/>
    <col customWidth="1" min="25" max="45" width="10.71"/>
  </cols>
  <sheetData>
    <row r="1" ht="12.75" customHeight="1">
      <c r="B1" s="1"/>
      <c r="C1" s="1"/>
      <c r="D1" s="2"/>
      <c r="K1" s="2"/>
      <c r="L1" s="2"/>
      <c r="M1" s="2"/>
      <c r="N1" s="2"/>
      <c r="O1" s="3"/>
      <c r="P1" s="3"/>
      <c r="Q1" s="3"/>
      <c r="R1" s="3"/>
      <c r="S1" s="3"/>
    </row>
    <row r="2" ht="15.0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5.5" customHeight="1">
      <c r="B3" s="1"/>
      <c r="C3" s="1"/>
      <c r="D3" s="1"/>
      <c r="E3" s="4" t="s">
        <v>0</v>
      </c>
      <c r="F3" s="1"/>
      <c r="G3" s="5"/>
      <c r="H3" s="1"/>
      <c r="I3" s="1"/>
      <c r="J3" s="1"/>
      <c r="K3" s="1"/>
      <c r="L3" s="1"/>
      <c r="M3" s="1"/>
      <c r="N3" s="1"/>
    </row>
    <row r="4" ht="12.75" customHeight="1">
      <c r="B4" s="1"/>
      <c r="C4" s="1"/>
      <c r="D4" s="1"/>
      <c r="E4" s="6"/>
      <c r="F4" s="7"/>
      <c r="G4" s="7"/>
      <c r="H4" s="7"/>
      <c r="I4" s="1"/>
      <c r="J4" s="1"/>
      <c r="K4" s="1"/>
      <c r="L4" s="1"/>
      <c r="M4" s="1"/>
      <c r="N4" s="1"/>
    </row>
    <row r="5" ht="27.75" customHeight="1">
      <c r="B5" s="1"/>
      <c r="C5" s="1"/>
      <c r="D5" s="1"/>
      <c r="E5" s="8" t="s">
        <v>1</v>
      </c>
      <c r="F5" s="7"/>
      <c r="G5" s="7"/>
      <c r="H5" s="7"/>
      <c r="I5" s="1"/>
      <c r="J5" s="1"/>
      <c r="K5" s="1"/>
      <c r="L5" s="1"/>
      <c r="M5" s="1"/>
      <c r="N5" s="1"/>
    </row>
    <row r="6" ht="12.75" customHeight="1">
      <c r="B6" s="1"/>
      <c r="C6" s="1"/>
      <c r="D6" s="1"/>
      <c r="E6" s="9"/>
      <c r="F6" s="7"/>
      <c r="G6" s="7"/>
      <c r="H6" s="7"/>
      <c r="I6" s="1"/>
      <c r="J6" s="1"/>
      <c r="K6" s="1"/>
      <c r="L6" s="1"/>
      <c r="M6" s="1"/>
      <c r="N6" s="1"/>
    </row>
    <row r="7" ht="13.5" customHeight="1">
      <c r="B7" s="1"/>
      <c r="C7" s="1"/>
      <c r="D7" s="1"/>
      <c r="E7" s="7"/>
      <c r="F7" s="7"/>
      <c r="G7" s="7"/>
      <c r="H7" s="7"/>
      <c r="I7" s="1"/>
      <c r="J7" s="1"/>
      <c r="K7" s="1"/>
      <c r="L7" s="1"/>
      <c r="M7" s="1"/>
      <c r="N7" s="1"/>
    </row>
    <row r="8" ht="17.25" customHeight="1">
      <c r="B8" s="1"/>
      <c r="C8" s="1"/>
      <c r="D8" s="10" t="s">
        <v>2</v>
      </c>
      <c r="I8" s="1"/>
      <c r="J8" s="11" t="s">
        <v>3</v>
      </c>
    </row>
    <row r="9" ht="9.0" customHeight="1">
      <c r="B9" s="1"/>
      <c r="C9" s="1"/>
      <c r="D9" s="10"/>
      <c r="E9" s="10"/>
      <c r="F9" s="10"/>
      <c r="G9" s="10"/>
      <c r="H9" s="10"/>
      <c r="I9" s="1"/>
      <c r="J9" s="1"/>
      <c r="K9" s="12"/>
      <c r="L9" s="1"/>
      <c r="M9" s="1"/>
      <c r="N9" s="1"/>
    </row>
    <row r="10" ht="12.75" customHeight="1">
      <c r="B10" s="1"/>
      <c r="C10" s="1"/>
      <c r="D10" s="13" t="s">
        <v>4</v>
      </c>
      <c r="E10" s="14"/>
      <c r="F10" s="14"/>
      <c r="G10" s="14"/>
      <c r="H10" s="13" t="s">
        <v>4</v>
      </c>
      <c r="I10" s="1"/>
      <c r="J10" s="15" t="s">
        <v>5</v>
      </c>
      <c r="K10" s="16" t="s">
        <v>6</v>
      </c>
      <c r="L10" s="17"/>
      <c r="M10" s="16" t="s">
        <v>7</v>
      </c>
      <c r="N10" s="15" t="s">
        <v>5</v>
      </c>
      <c r="O10" s="18"/>
      <c r="P10" s="18"/>
      <c r="R10" s="18"/>
      <c r="S10" s="18"/>
      <c r="V10" s="19" t="s">
        <v>8</v>
      </c>
      <c r="W10" s="19" t="s">
        <v>9</v>
      </c>
    </row>
    <row r="11" ht="10.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0"/>
      <c r="P11" s="20"/>
      <c r="Q11" s="20"/>
      <c r="R11" s="20"/>
      <c r="S11" s="20"/>
      <c r="U11" s="21" t="s">
        <v>10</v>
      </c>
      <c r="V11" s="19" t="str">
        <f>+IF(B=J=V1348=A,IF(B=J=V1348=B," "))</f>
        <v>#NAME?</v>
      </c>
      <c r="W11" s="22" t="str">
        <f>+IF(B=J=V1348=B," ")</f>
        <v>#NAME?</v>
      </c>
    </row>
    <row r="12" ht="12.75" customHeight="1">
      <c r="B12" s="1"/>
      <c r="C12" s="1"/>
      <c r="D12" s="23" t="s">
        <v>11</v>
      </c>
      <c r="E12" s="24" t="s">
        <v>12</v>
      </c>
      <c r="F12" s="25"/>
      <c r="G12" s="24" t="s">
        <v>13</v>
      </c>
      <c r="H12" s="23" t="str">
        <f t="shared" ref="H12:H30" si="1">IF(D12="","",IF(D12="A","B","A"))</f>
        <v>B</v>
      </c>
      <c r="I12" s="1"/>
      <c r="J12" s="26">
        <v>15.0</v>
      </c>
      <c r="K12" s="27" t="str">
        <f t="shared" ref="K12:K30" si="2">IF(D12="","",IF(D12="A",E12,G12))</f>
        <v>SAN MARTÍN (TUC.)</v>
      </c>
      <c r="L12" s="25"/>
      <c r="M12" s="27" t="str">
        <f t="shared" ref="M12:M30" si="3">IF(H12="","",IF(H12="A",E12,G12))</f>
        <v>CHACO FOR EVER</v>
      </c>
      <c r="N12" s="26">
        <f t="shared" ref="N12:N30" si="4">J12</f>
        <v>15</v>
      </c>
      <c r="O12" s="28"/>
      <c r="P12" s="29"/>
      <c r="R12" s="28"/>
      <c r="S12" s="28"/>
    </row>
    <row r="13" ht="12.75" customHeight="1">
      <c r="B13" s="1"/>
      <c r="C13" s="1"/>
      <c r="D13" s="23" t="s">
        <v>11</v>
      </c>
      <c r="E13" s="24" t="s">
        <v>14</v>
      </c>
      <c r="F13" s="25"/>
      <c r="G13" s="24" t="s">
        <v>15</v>
      </c>
      <c r="H13" s="23" t="str">
        <f t="shared" si="1"/>
        <v>B</v>
      </c>
      <c r="I13" s="1"/>
      <c r="J13" s="26">
        <v>8.0</v>
      </c>
      <c r="K13" s="27" t="str">
        <f t="shared" si="2"/>
        <v>PATRONATO (P.)</v>
      </c>
      <c r="L13" s="25"/>
      <c r="M13" s="27" t="str">
        <f t="shared" si="3"/>
        <v>COLÓN</v>
      </c>
      <c r="N13" s="26">
        <f t="shared" si="4"/>
        <v>8</v>
      </c>
      <c r="O13" s="28"/>
      <c r="P13" s="29"/>
      <c r="R13" s="28"/>
      <c r="S13" s="28"/>
      <c r="U13" s="20">
        <v>1.0</v>
      </c>
      <c r="V13" s="22" t="str">
        <f>+IF(D$12=A," ")</f>
        <v>#NAME?</v>
      </c>
      <c r="W13" s="22" t="str">
        <f>+IF(E$12=B," ")</f>
        <v>#NAME?</v>
      </c>
    </row>
    <row r="14" ht="12.75" customHeight="1">
      <c r="B14" s="1"/>
      <c r="C14" s="1"/>
      <c r="D14" s="30" t="s">
        <v>16</v>
      </c>
      <c r="E14" s="31" t="s">
        <v>17</v>
      </c>
      <c r="F14" s="32"/>
      <c r="G14" s="31" t="s">
        <v>18</v>
      </c>
      <c r="H14" s="30" t="str">
        <f t="shared" si="1"/>
        <v>A</v>
      </c>
      <c r="I14" s="1"/>
      <c r="J14" s="33">
        <v>16.0</v>
      </c>
      <c r="K14" s="34" t="str">
        <f t="shared" si="2"/>
        <v>CHACARITA JRS.</v>
      </c>
      <c r="L14" s="32"/>
      <c r="M14" s="34" t="str">
        <f t="shared" si="3"/>
        <v>DEF. DE BELGRANO</v>
      </c>
      <c r="N14" s="33">
        <f t="shared" si="4"/>
        <v>16</v>
      </c>
      <c r="O14" s="28"/>
      <c r="P14" s="29"/>
      <c r="R14" s="28"/>
      <c r="S14" s="28"/>
      <c r="V14" s="22" t="str">
        <f>+IF(D$12=B," ")</f>
        <v>#NAME?</v>
      </c>
      <c r="W14" s="22" t="str">
        <f>+IF(H$12=1,G$12,IF(H$12=1,G$12,IF(H$12=1,G$12,IF(H$12=1,G$12,IF(H$12=1,G$12,IF(H$12=1,G$12,IF(H$12=1,G$12,IF(H$12=1,G$12," "))))))))</f>
        <v> </v>
      </c>
    </row>
    <row r="15" ht="12.75" customHeight="1">
      <c r="B15" s="1"/>
      <c r="C15" s="1"/>
      <c r="D15" s="30" t="s">
        <v>16</v>
      </c>
      <c r="E15" s="31" t="s">
        <v>19</v>
      </c>
      <c r="F15" s="32"/>
      <c r="G15" s="31" t="s">
        <v>20</v>
      </c>
      <c r="H15" s="30" t="str">
        <f t="shared" si="1"/>
        <v>A</v>
      </c>
      <c r="I15" s="1"/>
      <c r="J15" s="33">
        <v>19.0</v>
      </c>
      <c r="K15" s="34" t="str">
        <f t="shared" si="2"/>
        <v>QUILMES A.C.</v>
      </c>
      <c r="L15" s="32"/>
      <c r="M15" s="34" t="str">
        <f t="shared" si="3"/>
        <v>TEMPERLEY</v>
      </c>
      <c r="N15" s="33">
        <f t="shared" si="4"/>
        <v>19</v>
      </c>
      <c r="O15" s="28"/>
      <c r="P15" s="29"/>
      <c r="R15" s="28"/>
      <c r="S15" s="28"/>
    </row>
    <row r="16" ht="12.75" customHeight="1">
      <c r="B16" s="1"/>
      <c r="C16" s="1"/>
      <c r="D16" s="30" t="s">
        <v>16</v>
      </c>
      <c r="E16" s="31" t="s">
        <v>21</v>
      </c>
      <c r="F16" s="32"/>
      <c r="G16" s="31" t="s">
        <v>22</v>
      </c>
      <c r="H16" s="30" t="str">
        <f t="shared" si="1"/>
        <v>A</v>
      </c>
      <c r="I16" s="1"/>
      <c r="J16" s="33">
        <v>9.0</v>
      </c>
      <c r="K16" s="34" t="str">
        <f t="shared" si="2"/>
        <v>T. SUÁREZ</v>
      </c>
      <c r="L16" s="32"/>
      <c r="M16" s="34" t="str">
        <f t="shared" si="3"/>
        <v>ALTE. BROWN</v>
      </c>
      <c r="N16" s="33">
        <f t="shared" si="4"/>
        <v>9</v>
      </c>
      <c r="O16" s="28"/>
      <c r="P16" s="29"/>
      <c r="R16" s="28"/>
      <c r="S16" s="28"/>
    </row>
    <row r="17" ht="12.75" customHeight="1">
      <c r="B17" s="1"/>
      <c r="C17" s="1"/>
      <c r="D17" s="23" t="s">
        <v>16</v>
      </c>
      <c r="E17" s="24" t="s">
        <v>23</v>
      </c>
      <c r="F17" s="25"/>
      <c r="G17" s="24" t="s">
        <v>24</v>
      </c>
      <c r="H17" s="23" t="str">
        <f t="shared" si="1"/>
        <v>A</v>
      </c>
      <c r="I17" s="1"/>
      <c r="J17" s="26">
        <v>18.0</v>
      </c>
      <c r="K17" s="27" t="str">
        <f t="shared" si="2"/>
        <v>TALLERES (R.E.)</v>
      </c>
      <c r="L17" s="25"/>
      <c r="M17" s="27" t="str">
        <f t="shared" si="3"/>
        <v>BROWN (AD.)</v>
      </c>
      <c r="N17" s="26">
        <f t="shared" si="4"/>
        <v>18</v>
      </c>
      <c r="O17" s="28"/>
      <c r="P17" s="29"/>
      <c r="R17" s="28"/>
      <c r="S17" s="28"/>
    </row>
    <row r="18" ht="12.75" customHeight="1">
      <c r="B18" s="1"/>
      <c r="C18" s="1"/>
      <c r="D18" s="23" t="s">
        <v>16</v>
      </c>
      <c r="E18" s="24" t="s">
        <v>25</v>
      </c>
      <c r="F18" s="25"/>
      <c r="G18" s="24" t="s">
        <v>26</v>
      </c>
      <c r="H18" s="23" t="str">
        <f t="shared" si="1"/>
        <v>A</v>
      </c>
      <c r="I18" s="1"/>
      <c r="J18" s="26">
        <v>14.0</v>
      </c>
      <c r="K18" s="27" t="str">
        <f t="shared" si="2"/>
        <v>ARSENAL F.C.</v>
      </c>
      <c r="L18" s="25"/>
      <c r="M18" s="27" t="str">
        <f t="shared" si="3"/>
        <v>SAN TELMO</v>
      </c>
      <c r="N18" s="26">
        <f t="shared" si="4"/>
        <v>14</v>
      </c>
      <c r="O18" s="28"/>
      <c r="P18" s="29"/>
      <c r="R18" s="28"/>
      <c r="S18" s="28"/>
    </row>
    <row r="19" ht="12.75" customHeight="1">
      <c r="B19" s="1"/>
      <c r="C19" s="1"/>
      <c r="D19" s="23" t="s">
        <v>16</v>
      </c>
      <c r="E19" s="24" t="s">
        <v>27</v>
      </c>
      <c r="F19" s="25"/>
      <c r="G19" s="24" t="s">
        <v>28</v>
      </c>
      <c r="H19" s="23" t="str">
        <f t="shared" si="1"/>
        <v>A</v>
      </c>
      <c r="I19" s="1"/>
      <c r="J19" s="26">
        <v>17.0</v>
      </c>
      <c r="K19" s="27" t="str">
        <f t="shared" si="2"/>
        <v>ESTUDIANTES</v>
      </c>
      <c r="L19" s="25"/>
      <c r="M19" s="27" t="str">
        <f t="shared" si="3"/>
        <v>ALMAGRO</v>
      </c>
      <c r="N19" s="26">
        <f t="shared" si="4"/>
        <v>17</v>
      </c>
      <c r="O19" s="28"/>
      <c r="P19" s="29"/>
      <c r="R19" s="28"/>
      <c r="S19" s="28"/>
    </row>
    <row r="20" ht="12.75" customHeight="1">
      <c r="B20" s="1"/>
      <c r="C20" s="1"/>
      <c r="D20" s="30" t="s">
        <v>16</v>
      </c>
      <c r="E20" s="31" t="s">
        <v>29</v>
      </c>
      <c r="F20" s="32"/>
      <c r="G20" s="31" t="s">
        <v>30</v>
      </c>
      <c r="H20" s="30" t="str">
        <f t="shared" si="1"/>
        <v>A</v>
      </c>
      <c r="I20" s="1"/>
      <c r="J20" s="33">
        <v>1.0</v>
      </c>
      <c r="K20" s="34" t="str">
        <f t="shared" si="2"/>
        <v>SAN MIGUEL</v>
      </c>
      <c r="L20" s="32"/>
      <c r="M20" s="34" t="str">
        <f t="shared" si="3"/>
        <v>DEP. MORÓN</v>
      </c>
      <c r="N20" s="33">
        <f t="shared" si="4"/>
        <v>1</v>
      </c>
      <c r="O20" s="28"/>
      <c r="P20" s="29"/>
      <c r="R20" s="28"/>
      <c r="S20" s="28"/>
    </row>
    <row r="21" ht="12.75" customHeight="1">
      <c r="B21" s="1"/>
      <c r="C21" s="1"/>
      <c r="D21" s="30" t="s">
        <v>16</v>
      </c>
      <c r="E21" s="31" t="s">
        <v>31</v>
      </c>
      <c r="F21" s="32"/>
      <c r="G21" s="31" t="s">
        <v>32</v>
      </c>
      <c r="H21" s="30" t="str">
        <f t="shared" si="1"/>
        <v>A</v>
      </c>
      <c r="I21" s="1"/>
      <c r="J21" s="33">
        <v>11.0</v>
      </c>
      <c r="K21" s="34" t="str">
        <f t="shared" si="2"/>
        <v>AGROPECUARIO ARG.</v>
      </c>
      <c r="L21" s="32"/>
      <c r="M21" s="34" t="str">
        <f t="shared" si="3"/>
        <v>DEF. UNIDOS</v>
      </c>
      <c r="N21" s="33">
        <f t="shared" si="4"/>
        <v>11</v>
      </c>
      <c r="O21" s="28"/>
      <c r="P21" s="28"/>
      <c r="Q21" s="28"/>
      <c r="R21" s="28"/>
      <c r="S21" s="28"/>
    </row>
    <row r="22" ht="12.75" customHeight="1">
      <c r="B22" s="1"/>
      <c r="C22" s="1"/>
      <c r="D22" s="23" t="s">
        <v>16</v>
      </c>
      <c r="E22" s="24" t="s">
        <v>33</v>
      </c>
      <c r="F22" s="25"/>
      <c r="G22" s="24" t="s">
        <v>34</v>
      </c>
      <c r="H22" s="23" t="str">
        <f t="shared" si="1"/>
        <v>A</v>
      </c>
      <c r="I22" s="1"/>
      <c r="J22" s="26">
        <v>10.0</v>
      </c>
      <c r="K22" s="27" t="str">
        <f t="shared" si="2"/>
        <v>ALL BOYS</v>
      </c>
      <c r="L22" s="25"/>
      <c r="M22" s="27" t="str">
        <f t="shared" si="3"/>
        <v>ATLANTA</v>
      </c>
      <c r="N22" s="26">
        <f t="shared" si="4"/>
        <v>10</v>
      </c>
      <c r="O22" s="28"/>
      <c r="P22" s="28"/>
      <c r="Q22" s="28"/>
      <c r="R22" s="28"/>
      <c r="S22" s="28"/>
    </row>
    <row r="23" ht="12.75" customHeight="1">
      <c r="B23" s="1"/>
      <c r="C23" s="1"/>
      <c r="D23" s="23" t="s">
        <v>16</v>
      </c>
      <c r="E23" s="24" t="s">
        <v>35</v>
      </c>
      <c r="F23" s="25"/>
      <c r="G23" s="24" t="s">
        <v>36</v>
      </c>
      <c r="H23" s="23" t="str">
        <f t="shared" si="1"/>
        <v>A</v>
      </c>
      <c r="I23" s="1"/>
      <c r="J23" s="26">
        <v>2.0</v>
      </c>
      <c r="K23" s="27" t="str">
        <f t="shared" si="2"/>
        <v>FERRO CARRIL OESTE</v>
      </c>
      <c r="L23" s="25"/>
      <c r="M23" s="27" t="str">
        <f t="shared" si="3"/>
        <v>NVA. CHICAGO</v>
      </c>
      <c r="N23" s="26">
        <f t="shared" si="4"/>
        <v>2</v>
      </c>
      <c r="O23" s="28"/>
      <c r="P23" s="28"/>
      <c r="Q23" s="28"/>
      <c r="R23" s="28"/>
      <c r="S23" s="28"/>
    </row>
    <row r="24" ht="12.75" customHeight="1">
      <c r="B24" s="1"/>
      <c r="C24" s="1"/>
      <c r="D24" s="30" t="s">
        <v>16</v>
      </c>
      <c r="E24" s="31" t="s">
        <v>37</v>
      </c>
      <c r="F24" s="32"/>
      <c r="G24" s="31" t="s">
        <v>38</v>
      </c>
      <c r="H24" s="30" t="str">
        <f t="shared" si="1"/>
        <v>A</v>
      </c>
      <c r="I24" s="1"/>
      <c r="J24" s="33">
        <v>7.0</v>
      </c>
      <c r="K24" s="34" t="str">
        <f t="shared" si="2"/>
        <v>RACING (CBA.)</v>
      </c>
      <c r="L24" s="32"/>
      <c r="M24" s="34" t="str">
        <f t="shared" si="3"/>
        <v>ESTUDIANTES (R. IV)</v>
      </c>
      <c r="N24" s="33">
        <f t="shared" si="4"/>
        <v>7</v>
      </c>
      <c r="O24" s="28"/>
      <c r="P24" s="28"/>
      <c r="Q24" s="28"/>
      <c r="R24" s="28"/>
      <c r="S24" s="28"/>
    </row>
    <row r="25" ht="12.75" customHeight="1">
      <c r="B25" s="1"/>
      <c r="C25" s="1"/>
      <c r="D25" s="30" t="s">
        <v>16</v>
      </c>
      <c r="E25" s="31" t="s">
        <v>39</v>
      </c>
      <c r="F25" s="32"/>
      <c r="G25" s="31" t="s">
        <v>40</v>
      </c>
      <c r="H25" s="30" t="str">
        <f t="shared" si="1"/>
        <v>A</v>
      </c>
      <c r="I25" s="1"/>
      <c r="J25" s="33">
        <v>13.0</v>
      </c>
      <c r="K25" s="34" t="str">
        <f t="shared" si="2"/>
        <v>SAN MARTÍN (S.J.)</v>
      </c>
      <c r="L25" s="32"/>
      <c r="M25" s="34" t="str">
        <f t="shared" si="3"/>
        <v>AT. DE RAFAELA</v>
      </c>
      <c r="N25" s="33">
        <f t="shared" si="4"/>
        <v>13</v>
      </c>
      <c r="O25" s="28"/>
      <c r="P25" s="28"/>
      <c r="Q25" s="28"/>
      <c r="R25" s="28"/>
      <c r="S25" s="28"/>
    </row>
    <row r="26" ht="12.75" customHeight="1">
      <c r="B26" s="1"/>
      <c r="C26" s="1"/>
      <c r="D26" s="23" t="s">
        <v>11</v>
      </c>
      <c r="E26" s="24" t="s">
        <v>41</v>
      </c>
      <c r="F26" s="25"/>
      <c r="G26" s="24" t="s">
        <v>42</v>
      </c>
      <c r="H26" s="23" t="str">
        <f t="shared" si="1"/>
        <v>B</v>
      </c>
      <c r="I26" s="1"/>
      <c r="J26" s="26">
        <v>5.0</v>
      </c>
      <c r="K26" s="27" t="str">
        <f t="shared" si="2"/>
        <v>GÜEMES (S.E.)</v>
      </c>
      <c r="L26" s="25"/>
      <c r="M26" s="27" t="str">
        <f t="shared" si="3"/>
        <v>MITRE (S.E.)</v>
      </c>
      <c r="N26" s="26">
        <f t="shared" si="4"/>
        <v>5</v>
      </c>
      <c r="O26" s="28"/>
      <c r="P26" s="28"/>
      <c r="Q26" s="28"/>
      <c r="R26" s="28"/>
      <c r="S26" s="28"/>
    </row>
    <row r="27" ht="12.75" customHeight="1">
      <c r="B27" s="1"/>
      <c r="C27" s="1"/>
      <c r="D27" s="23" t="s">
        <v>11</v>
      </c>
      <c r="E27" s="24" t="s">
        <v>43</v>
      </c>
      <c r="F27" s="25"/>
      <c r="G27" s="24" t="s">
        <v>44</v>
      </c>
      <c r="H27" s="23" t="str">
        <f t="shared" si="1"/>
        <v>B</v>
      </c>
      <c r="I27" s="1"/>
      <c r="J27" s="26">
        <v>4.0</v>
      </c>
      <c r="K27" s="27" t="str">
        <f t="shared" si="2"/>
        <v>G. Y ESGRIMA (J.)</v>
      </c>
      <c r="L27" s="25"/>
      <c r="M27" s="27" t="str">
        <f t="shared" si="3"/>
        <v>G. Y TIRO (S.)</v>
      </c>
      <c r="N27" s="26">
        <f t="shared" si="4"/>
        <v>4</v>
      </c>
      <c r="O27" s="28"/>
      <c r="P27" s="28"/>
      <c r="Q27" s="28"/>
      <c r="R27" s="28"/>
      <c r="S27" s="28"/>
    </row>
    <row r="28" ht="12.75" customHeight="1">
      <c r="B28" s="1"/>
      <c r="C28" s="1"/>
      <c r="D28" s="23" t="s">
        <v>16</v>
      </c>
      <c r="E28" s="24" t="s">
        <v>45</v>
      </c>
      <c r="F28" s="25"/>
      <c r="G28" s="24" t="s">
        <v>46</v>
      </c>
      <c r="H28" s="23" t="str">
        <f t="shared" si="1"/>
        <v>A</v>
      </c>
      <c r="I28" s="1"/>
      <c r="J28" s="26">
        <v>3.0</v>
      </c>
      <c r="K28" s="27" t="str">
        <f t="shared" si="2"/>
        <v>DEP. MAIPÚ (MZA.)</v>
      </c>
      <c r="L28" s="25"/>
      <c r="M28" s="27" t="str">
        <f t="shared" si="3"/>
        <v>G. Y ESGRIMA (MZA.)</v>
      </c>
      <c r="N28" s="26">
        <f t="shared" si="4"/>
        <v>3</v>
      </c>
      <c r="O28" s="28"/>
      <c r="P28" s="28"/>
      <c r="Q28" s="28"/>
      <c r="R28" s="28"/>
      <c r="S28" s="28"/>
    </row>
    <row r="29" ht="12.75" customHeight="1">
      <c r="B29" s="1"/>
      <c r="C29" s="1"/>
      <c r="D29" s="23" t="s">
        <v>16</v>
      </c>
      <c r="E29" s="24" t="s">
        <v>47</v>
      </c>
      <c r="F29" s="25"/>
      <c r="G29" s="24" t="s">
        <v>48</v>
      </c>
      <c r="H29" s="23" t="str">
        <f t="shared" si="1"/>
        <v>A</v>
      </c>
      <c r="I29" s="1"/>
      <c r="J29" s="26">
        <v>6.0</v>
      </c>
      <c r="K29" s="27" t="str">
        <f t="shared" si="2"/>
        <v>ALVARADO (M.D.P.)</v>
      </c>
      <c r="L29" s="25"/>
      <c r="M29" s="27" t="str">
        <f t="shared" si="3"/>
        <v>ALDOSIVI (M.D.P.)</v>
      </c>
      <c r="N29" s="26">
        <f t="shared" si="4"/>
        <v>6</v>
      </c>
      <c r="O29" s="28"/>
      <c r="P29" s="28"/>
      <c r="Q29" s="28"/>
      <c r="R29" s="28"/>
      <c r="S29" s="28"/>
    </row>
    <row r="30" ht="12.75" customHeight="1">
      <c r="B30" s="1"/>
      <c r="C30" s="1"/>
      <c r="D30" s="23" t="s">
        <v>16</v>
      </c>
      <c r="E30" s="24" t="s">
        <v>49</v>
      </c>
      <c r="F30" s="25"/>
      <c r="G30" s="24" t="s">
        <v>50</v>
      </c>
      <c r="H30" s="23" t="str">
        <f t="shared" si="1"/>
        <v>A</v>
      </c>
      <c r="I30" s="1"/>
      <c r="J30" s="26">
        <v>12.0</v>
      </c>
      <c r="K30" s="27" t="str">
        <f t="shared" si="2"/>
        <v>GMO. BROWN (P.M.)</v>
      </c>
      <c r="L30" s="35"/>
      <c r="M30" s="27" t="str">
        <f t="shared" si="3"/>
        <v>DEP. MADRYN</v>
      </c>
      <c r="N30" s="26">
        <f t="shared" si="4"/>
        <v>12</v>
      </c>
      <c r="O30" s="20"/>
      <c r="P30" s="20"/>
      <c r="Q30" s="20"/>
      <c r="R30" s="20"/>
      <c r="S30" s="20"/>
    </row>
    <row r="31" ht="12.75" customHeight="1">
      <c r="B31" s="1"/>
      <c r="C31" s="1"/>
      <c r="D31" s="1"/>
      <c r="E31" s="1"/>
      <c r="F31" s="1"/>
      <c r="G31" s="1"/>
      <c r="H31" s="1"/>
      <c r="I31" s="1"/>
      <c r="J31" s="1"/>
      <c r="K31" s="7"/>
      <c r="L31" s="7"/>
      <c r="M31" s="7"/>
      <c r="N31" s="7"/>
      <c r="O31" s="36"/>
      <c r="P31" s="36"/>
      <c r="Q31" s="36"/>
      <c r="R31" s="36"/>
      <c r="S31" s="36"/>
    </row>
    <row r="32" ht="12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7"/>
      <c r="P32" s="37"/>
      <c r="Q32" s="37"/>
      <c r="R32" s="37"/>
      <c r="S32" s="37"/>
    </row>
    <row r="33" ht="12.75" customHeight="1">
      <c r="B33" s="1"/>
      <c r="C33" s="1"/>
      <c r="D33" s="1"/>
      <c r="E33" s="38"/>
      <c r="F33" s="39"/>
      <c r="G33" s="1"/>
      <c r="H33" s="1"/>
      <c r="I33" s="1"/>
      <c r="J33" s="1"/>
      <c r="K33" s="40"/>
      <c r="L33" s="40"/>
      <c r="M33" s="40"/>
      <c r="N33" s="40"/>
      <c r="O33" s="41"/>
      <c r="P33" s="41"/>
      <c r="Q33" s="41"/>
      <c r="R33" s="41"/>
      <c r="S33" s="41"/>
    </row>
    <row r="34" ht="12.75" customHeight="1">
      <c r="B34" s="1"/>
      <c r="C34" s="1"/>
      <c r="D34" s="1"/>
      <c r="E34" s="42"/>
      <c r="F34" s="38"/>
      <c r="G34" s="1"/>
      <c r="H34" s="1"/>
      <c r="I34" s="1"/>
      <c r="J34" s="1"/>
      <c r="K34" s="40"/>
      <c r="L34" s="40"/>
      <c r="M34" s="40"/>
      <c r="N34" s="40"/>
      <c r="O34" s="41"/>
      <c r="P34" s="41"/>
      <c r="Q34" s="41"/>
      <c r="R34" s="41"/>
      <c r="S34" s="41"/>
    </row>
    <row r="35" ht="12.75" customHeight="1">
      <c r="B35" s="1"/>
      <c r="C35" s="1"/>
      <c r="D35" s="1"/>
      <c r="E35" s="38"/>
      <c r="F35" s="38"/>
      <c r="G35" s="1"/>
      <c r="H35" s="1"/>
      <c r="I35" s="1"/>
      <c r="J35" s="1"/>
      <c r="K35" s="40"/>
      <c r="L35" s="40"/>
      <c r="M35" s="40"/>
      <c r="N35" s="40"/>
      <c r="O35" s="41"/>
      <c r="P35" s="41"/>
      <c r="Q35" s="41"/>
      <c r="R35" s="41"/>
      <c r="S35" s="41"/>
    </row>
    <row r="36" ht="12.75" customHeight="1">
      <c r="B36" s="1"/>
      <c r="C36" s="1"/>
      <c r="D36" s="1"/>
      <c r="E36" s="1"/>
      <c r="F36" s="1"/>
      <c r="G36" s="1"/>
      <c r="H36" s="1"/>
      <c r="I36" s="1"/>
      <c r="J36" s="1"/>
      <c r="K36" s="40"/>
      <c r="L36" s="40"/>
      <c r="M36" s="40"/>
      <c r="N36" s="40"/>
      <c r="O36" s="41"/>
      <c r="P36" s="41"/>
      <c r="Q36" s="41"/>
      <c r="R36" s="41"/>
      <c r="S36" s="41"/>
    </row>
    <row r="37" ht="12.75" customHeight="1">
      <c r="B37" s="1"/>
      <c r="C37" s="1"/>
      <c r="D37" s="1"/>
      <c r="E37" s="1"/>
      <c r="F37" s="1"/>
      <c r="G37" s="1"/>
      <c r="H37" s="1"/>
      <c r="I37" s="1"/>
      <c r="J37" s="1"/>
      <c r="K37" s="40"/>
      <c r="L37" s="40"/>
      <c r="M37" s="40"/>
      <c r="N37" s="40"/>
      <c r="O37" s="41"/>
      <c r="P37" s="41"/>
      <c r="Q37" s="41"/>
      <c r="R37" s="41"/>
      <c r="S37" s="41"/>
    </row>
    <row r="38" ht="12.75" customHeight="1">
      <c r="B38" s="1"/>
      <c r="C38" s="1"/>
      <c r="D38" s="1"/>
      <c r="E38" s="38"/>
      <c r="F38" s="39"/>
      <c r="G38" s="1"/>
      <c r="H38" s="1"/>
      <c r="I38" s="1"/>
      <c r="J38" s="1"/>
      <c r="K38" s="40"/>
      <c r="L38" s="40"/>
      <c r="M38" s="40"/>
      <c r="N38" s="40"/>
      <c r="O38" s="41"/>
      <c r="P38" s="41"/>
      <c r="Q38" s="41"/>
      <c r="R38" s="41"/>
      <c r="S38" s="41"/>
    </row>
    <row r="39" ht="12.75" customHeight="1">
      <c r="B39" s="1"/>
      <c r="C39" s="1"/>
      <c r="D39" s="1"/>
      <c r="E39" s="42"/>
      <c r="F39" s="38"/>
      <c r="G39" s="1"/>
      <c r="H39" s="1"/>
      <c r="I39" s="1"/>
      <c r="J39" s="1"/>
      <c r="K39" s="40"/>
      <c r="L39" s="40"/>
      <c r="M39" s="40"/>
      <c r="N39" s="40"/>
      <c r="O39" s="41"/>
      <c r="P39" s="41"/>
      <c r="Q39" s="41"/>
      <c r="R39" s="41"/>
      <c r="S39" s="41"/>
    </row>
    <row r="40" ht="12.75" customHeight="1">
      <c r="B40" s="1"/>
      <c r="C40" s="1"/>
      <c r="D40" s="1"/>
      <c r="E40" s="38"/>
      <c r="F40" s="38"/>
      <c r="G40" s="1"/>
      <c r="H40" s="1"/>
      <c r="I40" s="1"/>
      <c r="J40" s="1"/>
      <c r="K40" s="40"/>
      <c r="L40" s="40"/>
      <c r="M40" s="40"/>
      <c r="N40" s="40"/>
      <c r="O40" s="41"/>
      <c r="P40" s="41"/>
      <c r="Q40" s="41"/>
      <c r="R40" s="41"/>
      <c r="S40" s="41"/>
    </row>
    <row r="41" ht="12.75" customHeight="1">
      <c r="B41" s="1"/>
      <c r="C41" s="1"/>
      <c r="D41" s="1"/>
      <c r="E41" s="1"/>
      <c r="F41" s="1"/>
      <c r="G41" s="1"/>
      <c r="H41" s="1"/>
      <c r="I41" s="1"/>
      <c r="J41" s="1"/>
      <c r="K41" s="40"/>
      <c r="L41" s="40"/>
      <c r="M41" s="40"/>
      <c r="N41" s="40"/>
      <c r="O41" s="41"/>
      <c r="P41" s="41"/>
      <c r="Q41" s="41"/>
      <c r="R41" s="41"/>
      <c r="S41" s="41"/>
    </row>
    <row r="42" ht="12.75" customHeight="1">
      <c r="B42" s="1"/>
      <c r="C42" s="1"/>
      <c r="D42" s="1"/>
      <c r="E42" s="1"/>
      <c r="F42" s="1"/>
      <c r="G42" s="1"/>
      <c r="H42" s="1"/>
      <c r="I42" s="1"/>
      <c r="J42" s="1"/>
      <c r="K42" s="40"/>
      <c r="L42" s="40"/>
      <c r="M42" s="40"/>
      <c r="N42" s="40"/>
      <c r="O42" s="41"/>
      <c r="P42" s="41"/>
      <c r="Q42" s="41"/>
      <c r="R42" s="41"/>
      <c r="S42" s="41"/>
    </row>
    <row r="43" ht="12.75" customHeight="1">
      <c r="B43" s="1"/>
      <c r="C43" s="1"/>
      <c r="D43" s="1"/>
      <c r="E43" s="38"/>
      <c r="F43" s="39"/>
      <c r="G43" s="1"/>
      <c r="H43" s="1"/>
      <c r="I43" s="1"/>
      <c r="J43" s="1"/>
      <c r="K43" s="40"/>
      <c r="L43" s="40"/>
      <c r="M43" s="40"/>
      <c r="N43" s="40"/>
      <c r="O43" s="41"/>
      <c r="P43" s="41"/>
      <c r="Q43" s="41"/>
      <c r="R43" s="41"/>
      <c r="S43" s="41"/>
    </row>
    <row r="44" ht="12.75" customHeight="1">
      <c r="B44" s="1"/>
      <c r="C44" s="1"/>
      <c r="D44" s="1"/>
      <c r="E44" s="42"/>
      <c r="F44" s="38"/>
      <c r="G44" s="1"/>
      <c r="H44" s="1"/>
      <c r="I44" s="1"/>
      <c r="J44" s="1"/>
      <c r="K44" s="40"/>
      <c r="L44" s="40"/>
      <c r="M44" s="40"/>
      <c r="N44" s="40"/>
      <c r="O44" s="41"/>
      <c r="P44" s="41"/>
      <c r="Q44" s="41"/>
      <c r="R44" s="41"/>
      <c r="S44" s="41"/>
    </row>
    <row r="45" ht="12.75" customHeight="1">
      <c r="B45" s="1"/>
      <c r="C45" s="1"/>
      <c r="D45" s="1"/>
      <c r="E45" s="38"/>
      <c r="F45" s="38"/>
      <c r="G45" s="1"/>
      <c r="H45" s="1"/>
      <c r="I45" s="1"/>
      <c r="J45" s="1"/>
      <c r="K45" s="40"/>
      <c r="L45" s="40"/>
      <c r="M45" s="40"/>
      <c r="N45" s="40"/>
      <c r="O45" s="41"/>
      <c r="P45" s="41"/>
      <c r="Q45" s="41"/>
      <c r="R45" s="41"/>
      <c r="S45" s="41"/>
    </row>
    <row r="46" ht="12.75" customHeight="1">
      <c r="B46" s="1"/>
      <c r="C46" s="1"/>
      <c r="D46" s="1"/>
      <c r="E46" s="1"/>
      <c r="F46" s="1"/>
      <c r="G46" s="1"/>
      <c r="H46" s="1"/>
      <c r="I46" s="1"/>
      <c r="J46" s="1"/>
      <c r="K46" s="40"/>
      <c r="L46" s="40"/>
      <c r="M46" s="40"/>
      <c r="N46" s="40"/>
      <c r="O46" s="41"/>
      <c r="P46" s="41"/>
      <c r="Q46" s="41"/>
      <c r="R46" s="41"/>
      <c r="S46" s="41"/>
    </row>
    <row r="47" ht="12.75" customHeight="1">
      <c r="B47" s="1"/>
      <c r="C47" s="1"/>
      <c r="D47" s="1"/>
      <c r="E47" s="1"/>
      <c r="F47" s="1"/>
      <c r="G47" s="1"/>
      <c r="H47" s="1"/>
      <c r="I47" s="1"/>
      <c r="J47" s="1"/>
      <c r="K47" s="40"/>
      <c r="L47" s="40"/>
      <c r="M47" s="40"/>
      <c r="N47" s="40"/>
      <c r="O47" s="41"/>
      <c r="P47" s="41"/>
      <c r="Q47" s="41"/>
      <c r="R47" s="41"/>
      <c r="S47" s="41"/>
    </row>
    <row r="48" ht="12.75" customHeight="1">
      <c r="B48" s="1"/>
      <c r="C48" s="1"/>
      <c r="D48" s="1"/>
      <c r="E48" s="38"/>
      <c r="F48" s="39"/>
      <c r="G48" s="1"/>
      <c r="H48" s="1"/>
      <c r="I48" s="1"/>
      <c r="J48" s="1"/>
      <c r="K48" s="40"/>
      <c r="L48" s="40"/>
      <c r="M48" s="40"/>
      <c r="N48" s="40"/>
      <c r="O48" s="41"/>
      <c r="P48" s="41"/>
      <c r="Q48" s="41"/>
      <c r="R48" s="41"/>
      <c r="S48" s="41"/>
    </row>
    <row r="49" ht="12.75" customHeight="1">
      <c r="B49" s="1"/>
      <c r="C49" s="1"/>
      <c r="D49" s="1"/>
      <c r="E49" s="42"/>
      <c r="F49" s="38"/>
      <c r="G49" s="1"/>
      <c r="H49" s="1"/>
      <c r="I49" s="1"/>
      <c r="J49" s="1"/>
      <c r="K49" s="40"/>
      <c r="L49" s="40"/>
      <c r="M49" s="40"/>
      <c r="N49" s="40"/>
      <c r="O49" s="41"/>
      <c r="P49" s="41"/>
      <c r="Q49" s="41"/>
      <c r="R49" s="41"/>
      <c r="S49" s="41"/>
    </row>
    <row r="50" ht="12.75" customHeight="1">
      <c r="B50" s="1"/>
      <c r="C50" s="1"/>
      <c r="D50" s="1"/>
      <c r="E50" s="38"/>
      <c r="F50" s="38"/>
      <c r="G50" s="1"/>
      <c r="H50" s="1"/>
      <c r="I50" s="1"/>
      <c r="J50" s="1"/>
      <c r="K50" s="40"/>
      <c r="L50" s="40"/>
      <c r="M50" s="40"/>
      <c r="N50" s="40"/>
      <c r="O50" s="41"/>
      <c r="P50" s="41"/>
      <c r="Q50" s="41"/>
      <c r="R50" s="41"/>
      <c r="S50" s="41"/>
    </row>
    <row r="51" ht="12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0"/>
      <c r="P51" s="20"/>
      <c r="Q51" s="20"/>
      <c r="R51" s="20"/>
      <c r="S51" s="20"/>
    </row>
    <row r="52" ht="12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0"/>
      <c r="P52" s="20"/>
      <c r="Q52" s="20"/>
      <c r="R52" s="20"/>
      <c r="S52" s="20"/>
    </row>
    <row r="53" ht="12.75" customHeight="1">
      <c r="B53" s="1"/>
      <c r="C53" s="1"/>
      <c r="D53" s="1"/>
      <c r="E53" s="38"/>
      <c r="F53" s="38"/>
      <c r="G53" s="38"/>
      <c r="H53" s="38"/>
      <c r="I53" s="1"/>
      <c r="J53" s="1"/>
      <c r="K53" s="1"/>
      <c r="L53" s="1"/>
      <c r="M53" s="1"/>
      <c r="N53" s="1"/>
      <c r="O53" s="20"/>
      <c r="P53" s="20"/>
      <c r="Q53" s="20"/>
      <c r="R53" s="20"/>
      <c r="S53" s="20"/>
    </row>
    <row r="54" ht="12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0"/>
      <c r="P54" s="20"/>
      <c r="Q54" s="20"/>
      <c r="R54" s="20"/>
      <c r="S54" s="20"/>
    </row>
    <row r="55" ht="12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0"/>
      <c r="P55" s="20"/>
      <c r="Q55" s="20"/>
      <c r="R55" s="20"/>
      <c r="S55" s="20"/>
      <c r="U55" s="37"/>
      <c r="V55" s="43" t="s">
        <v>8</v>
      </c>
      <c r="W55" s="43" t="s">
        <v>9</v>
      </c>
    </row>
    <row r="56" ht="12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U56" s="44" t="s">
        <v>51</v>
      </c>
      <c r="V56" s="43" t="str">
        <f t="shared" ref="V56:V73" si="5">+IF(J12=1,10,IF(J12=2,11,IF(J12=3,12,IF(J12=4,13,IF(J12=5,14,IF(J12=6,15,IF(J12=7,16,IF(J12=8,17,IF(J12=9,18," ")))))))))</f>
        <v> </v>
      </c>
      <c r="W56" s="45">
        <f t="shared" ref="W56:W73" si="6">+IF(J12=10,1,IF(J12=11,2,IF(J12=12,3,IF(J12=13,4,IF(J12=14,5,IF(J12=15,6,IF(J12=16,7,IF(J12=17,8,IF(J12=18,9," ")))))))))</f>
        <v>6</v>
      </c>
    </row>
    <row r="57" ht="12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U57" s="44" t="s">
        <v>52</v>
      </c>
      <c r="V57" s="43">
        <f t="shared" si="5"/>
        <v>17</v>
      </c>
      <c r="W57" s="45" t="str">
        <f t="shared" si="6"/>
        <v> </v>
      </c>
    </row>
    <row r="58" ht="12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U58" s="44" t="s">
        <v>53</v>
      </c>
      <c r="V58" s="43" t="str">
        <f t="shared" si="5"/>
        <v> </v>
      </c>
      <c r="W58" s="45">
        <f t="shared" si="6"/>
        <v>7</v>
      </c>
    </row>
    <row r="59" ht="12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U59" s="44" t="s">
        <v>54</v>
      </c>
      <c r="V59" s="43" t="str">
        <f t="shared" si="5"/>
        <v> </v>
      </c>
      <c r="W59" s="45" t="str">
        <f t="shared" si="6"/>
        <v> </v>
      </c>
    </row>
    <row r="60" ht="12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U60" s="44" t="s">
        <v>55</v>
      </c>
      <c r="V60" s="43">
        <f t="shared" si="5"/>
        <v>18</v>
      </c>
      <c r="W60" s="45" t="str">
        <f t="shared" si="6"/>
        <v> </v>
      </c>
    </row>
    <row r="61" ht="12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U61" s="44" t="s">
        <v>56</v>
      </c>
      <c r="V61" s="43" t="str">
        <f t="shared" si="5"/>
        <v> </v>
      </c>
      <c r="W61" s="45">
        <f t="shared" si="6"/>
        <v>9</v>
      </c>
      <c r="X61" s="20"/>
      <c r="Y61" s="20"/>
    </row>
    <row r="62" ht="12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U62" s="44" t="s">
        <v>57</v>
      </c>
      <c r="V62" s="43" t="str">
        <f t="shared" si="5"/>
        <v> </v>
      </c>
      <c r="W62" s="45">
        <f t="shared" si="6"/>
        <v>5</v>
      </c>
      <c r="X62" s="20"/>
      <c r="Y62" s="20"/>
    </row>
    <row r="63" ht="12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U63" s="44" t="s">
        <v>58</v>
      </c>
      <c r="V63" s="43" t="str">
        <f t="shared" si="5"/>
        <v> </v>
      </c>
      <c r="W63" s="45">
        <f t="shared" si="6"/>
        <v>8</v>
      </c>
      <c r="X63" s="20"/>
      <c r="Y63" s="20"/>
    </row>
    <row r="64" ht="12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U64" s="44" t="s">
        <v>59</v>
      </c>
      <c r="V64" s="43">
        <f t="shared" si="5"/>
        <v>10</v>
      </c>
      <c r="W64" s="45" t="str">
        <f t="shared" si="6"/>
        <v> </v>
      </c>
      <c r="X64" s="20"/>
      <c r="Y64" s="20"/>
    </row>
    <row r="65" ht="12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U65" s="44" t="s">
        <v>51</v>
      </c>
      <c r="V65" s="43" t="str">
        <f t="shared" si="5"/>
        <v> </v>
      </c>
      <c r="W65" s="45">
        <f t="shared" si="6"/>
        <v>2</v>
      </c>
      <c r="X65" s="20"/>
      <c r="Y65" s="20"/>
    </row>
    <row r="66" ht="12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U66" s="44" t="s">
        <v>52</v>
      </c>
      <c r="V66" s="43" t="str">
        <f t="shared" si="5"/>
        <v> </v>
      </c>
      <c r="W66" s="45">
        <f t="shared" si="6"/>
        <v>1</v>
      </c>
      <c r="X66" s="20"/>
      <c r="Y66" s="20"/>
    </row>
    <row r="67" ht="29.25" customHeight="1">
      <c r="B67" s="1"/>
      <c r="C67" s="1"/>
      <c r="D67" s="1"/>
      <c r="E67" s="1"/>
      <c r="F67" s="1"/>
      <c r="G67" s="46" t="s">
        <v>60</v>
      </c>
      <c r="H67" s="1"/>
      <c r="I67" s="1"/>
      <c r="J67" s="1"/>
      <c r="K67" s="1"/>
      <c r="L67" s="1"/>
      <c r="M67" s="1"/>
      <c r="N67" s="1"/>
      <c r="U67" s="44" t="s">
        <v>53</v>
      </c>
      <c r="V67" s="43">
        <f t="shared" si="5"/>
        <v>11</v>
      </c>
      <c r="W67" s="45" t="str">
        <f t="shared" si="6"/>
        <v> </v>
      </c>
      <c r="X67" s="20"/>
      <c r="Y67" s="20"/>
    </row>
    <row r="68" ht="12.75" customHeight="1">
      <c r="B68" s="1"/>
      <c r="C68" s="1"/>
      <c r="D68" s="1"/>
      <c r="E68" s="1"/>
      <c r="F68" s="1"/>
      <c r="G68" s="47"/>
      <c r="H68" s="1"/>
      <c r="I68" s="1"/>
      <c r="J68" s="1"/>
      <c r="K68" s="1"/>
      <c r="L68" s="1"/>
      <c r="M68" s="1"/>
      <c r="N68" s="1"/>
      <c r="U68" s="44" t="s">
        <v>54</v>
      </c>
      <c r="V68" s="43">
        <f t="shared" si="5"/>
        <v>16</v>
      </c>
      <c r="W68" s="45" t="str">
        <f t="shared" si="6"/>
        <v> </v>
      </c>
      <c r="X68" s="20"/>
      <c r="Y68" s="20"/>
    </row>
    <row r="69" ht="12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U69" s="44" t="s">
        <v>55</v>
      </c>
      <c r="V69" s="43" t="str">
        <f t="shared" si="5"/>
        <v> </v>
      </c>
      <c r="W69" s="45">
        <f t="shared" si="6"/>
        <v>4</v>
      </c>
      <c r="X69" s="20"/>
      <c r="Y69" s="20"/>
    </row>
    <row r="70" ht="12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U70" s="44" t="s">
        <v>56</v>
      </c>
      <c r="V70" s="43">
        <f t="shared" si="5"/>
        <v>14</v>
      </c>
      <c r="W70" s="45" t="str">
        <f t="shared" si="6"/>
        <v> </v>
      </c>
      <c r="X70" s="20"/>
      <c r="Y70" s="20"/>
    </row>
    <row r="71" ht="12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U71" s="44" t="s">
        <v>57</v>
      </c>
      <c r="V71" s="43">
        <f t="shared" si="5"/>
        <v>13</v>
      </c>
      <c r="W71" s="45" t="str">
        <f t="shared" si="6"/>
        <v> </v>
      </c>
      <c r="X71" s="20"/>
      <c r="Y71" s="20"/>
    </row>
    <row r="72" ht="12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U72" s="44" t="s">
        <v>58</v>
      </c>
      <c r="V72" s="45">
        <f t="shared" si="5"/>
        <v>12</v>
      </c>
      <c r="W72" s="45" t="str">
        <f t="shared" si="6"/>
        <v> </v>
      </c>
      <c r="X72" s="20"/>
      <c r="Y72" s="20"/>
    </row>
    <row r="73" ht="12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U73" s="44" t="s">
        <v>59</v>
      </c>
      <c r="V73" s="45">
        <f t="shared" si="5"/>
        <v>15</v>
      </c>
      <c r="W73" s="45" t="str">
        <f t="shared" si="6"/>
        <v> </v>
      </c>
      <c r="X73" s="20"/>
      <c r="Y73" s="20"/>
    </row>
    <row r="74" ht="12.75" customHeight="1">
      <c r="B74" s="1"/>
      <c r="C74" s="1"/>
      <c r="D74" s="1"/>
      <c r="E74" s="48"/>
      <c r="F74" s="40"/>
      <c r="G74" s="48"/>
      <c r="H74" s="40"/>
      <c r="I74" s="1"/>
      <c r="J74" s="1"/>
      <c r="K74" s="1"/>
      <c r="L74" s="1"/>
      <c r="M74" s="1"/>
      <c r="N74" s="1"/>
      <c r="U74" s="21"/>
      <c r="V74" s="49"/>
      <c r="X74" s="20"/>
      <c r="Y74" s="20"/>
    </row>
    <row r="75" ht="12.75" customHeight="1">
      <c r="B75" s="1"/>
      <c r="C75" s="1"/>
      <c r="D75" s="1"/>
      <c r="E75" s="50" t="s">
        <v>6</v>
      </c>
      <c r="H75" s="48"/>
      <c r="I75" s="1"/>
      <c r="J75" s="1"/>
      <c r="K75" s="50" t="s">
        <v>7</v>
      </c>
      <c r="N75" s="7"/>
      <c r="O75" s="36"/>
      <c r="P75" s="36"/>
      <c r="Q75" s="36"/>
      <c r="R75" s="36"/>
      <c r="S75" s="36"/>
      <c r="U75" s="21"/>
      <c r="V75" s="49"/>
      <c r="X75" s="20"/>
      <c r="Y75" s="20"/>
    </row>
    <row r="76" ht="12.75" customHeight="1">
      <c r="B76" s="1"/>
      <c r="C76" s="1"/>
      <c r="D76" s="1"/>
      <c r="E76" s="1"/>
      <c r="F76" s="48"/>
      <c r="G76" s="40"/>
      <c r="H76" s="48"/>
      <c r="I76" s="1"/>
      <c r="J76" s="1"/>
      <c r="K76" s="40"/>
      <c r="L76" s="1"/>
      <c r="M76" s="1"/>
      <c r="N76" s="1"/>
      <c r="O76" s="37"/>
      <c r="P76" s="37"/>
      <c r="Q76" s="37"/>
      <c r="R76" s="37"/>
      <c r="S76" s="37"/>
      <c r="U76" s="21"/>
      <c r="V76" s="49"/>
      <c r="X76" s="20"/>
      <c r="Y76" s="20"/>
    </row>
    <row r="77" ht="18.0" customHeight="1">
      <c r="B77" s="1"/>
      <c r="C77" s="1"/>
      <c r="D77" s="1"/>
      <c r="E77" s="51" t="s">
        <v>61</v>
      </c>
      <c r="H77" s="1"/>
      <c r="I77" s="1"/>
      <c r="J77" s="1"/>
      <c r="K77" s="51" t="s">
        <v>61</v>
      </c>
      <c r="N77" s="51"/>
      <c r="O77" s="52"/>
      <c r="P77" s="52"/>
      <c r="Q77" s="52"/>
      <c r="R77" s="52"/>
      <c r="S77" s="52"/>
      <c r="T77" s="20"/>
      <c r="U77" s="37">
        <v>1.0</v>
      </c>
      <c r="V77" s="45" t="str">
        <f>+IF(J$12=1,K$12,IF(J$13=1,K$13,IF(J$14=1,K$14,IF(J$15=1,K$15,IF(J$16=1,K$16,IF(J$17=1,K$17,IF(J$18=1,K$18,IF(J$19=1,K$19,IF(J$20=1,K$20," ")))))))))</f>
        <v>SAN MIGUEL</v>
      </c>
      <c r="W77" s="45" t="str">
        <f>+IF(J$21=1,K$21,IF(J$22=1,K$22,IF(J$23=1,K$23,IF(J$24=1,K$24,IF(J$25=1,K$25,IF(J$26=1,K$26,IF(J$27=1,K$27,IF(J$28=1,K$28,IF(J$29=1,K$29,IF(J$30=1,K$30," "))))))))))</f>
        <v> </v>
      </c>
      <c r="X77" s="45" t="str">
        <f>+IF(N$12=1,M$12,IF(N$13=1,M$13,IF(N$14=1,M$14,IF(N$15=1,M$15,IF(N$16=1,M$16,IF(N$17=1,M$17,IF(N$18=1,M$18,IF(N$19=1,M$19,IF(N$20=1,M$20," ")))))))))</f>
        <v>DEP. MORÓN</v>
      </c>
      <c r="Y77" s="45" t="str">
        <f>+IF(N$21=1,M$21,IF(N$22=1,M$22,IF(N$23=1,M$23,IF(N$24=1,M$24,IF(N$25=1,M$25,IF(N$26=1,M$26,IF(N$27=1,M$27,IF(N$28=1,M$28,IF(N$29=1,M$29,IF(N$30=1,M$30," "))))))))))</f>
        <v> </v>
      </c>
    </row>
    <row r="78" ht="12.0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37"/>
      <c r="P78" s="37"/>
      <c r="Q78" s="37"/>
      <c r="R78" s="37"/>
      <c r="S78" s="37"/>
      <c r="T78" s="20"/>
      <c r="U78" s="37">
        <f t="shared" ref="U78:U88" si="7">1+U77</f>
        <v>2</v>
      </c>
      <c r="V78" s="45" t="str">
        <f>+IF(J$12=2,K$12,IF(J$13=2,K$13,IF(J$14=2,K$14,IF(J$15=2,K$15,IF(J$16=2,K$16,IF(J$17=2,K$17,IF(J$18=2,K$18,IF(J$19=2,K$19,IF(J$20=2,K$20," ")))))))))</f>
        <v> </v>
      </c>
      <c r="W78" s="45" t="str">
        <f>+IF(J$21=2,K$21,IF(J$22=2,K$22,IF(J$23=2,K$23,IF(J$24=2,K$24,IF(J$25=2,K$25,IF(J$26=2,K$26,IF(J$27=2,K$27,IF(J$28=2,K$28,IF(J$29=2,K$29,IF(J$30=2,K$30," "))))))))))</f>
        <v>FERRO CARRIL OESTE</v>
      </c>
      <c r="X78" s="45" t="str">
        <f>+IF(N$12=2,M$12,IF(N$13=2,M$13,IF(N$14=2,M$14,IF(N$15=2,M$15,IF(N$16=2,M$16,IF(N$17=2,M$17,IF(N$18=2,M$18,IF(N$19=2,M$19,IF(N$20=2,M$20," ")))))))))</f>
        <v> </v>
      </c>
      <c r="Y78" s="45" t="str">
        <f>+IF(N$21=2,M$21,IF(N$22=2,M$22,IF(N$23=2,M$23,IF(N$24=2,M$24,IF(N$25=2,M$25,IF(N$26=2,M$26,IF(N$27=2,M$27,IF(N$28=2,M$28,IF(N$29=2,M$29,IF(N$30=2,M$30," "))))))))))</f>
        <v>NVA. CHICAGO</v>
      </c>
    </row>
    <row r="79" ht="18.0" customHeight="1">
      <c r="B79" s="1"/>
      <c r="C79" s="1"/>
      <c r="D79" s="1"/>
      <c r="E79" s="53" t="str">
        <f>V137</f>
        <v>QUILMES A.C.</v>
      </c>
      <c r="F79" s="53"/>
      <c r="G79" s="54" t="s">
        <v>62</v>
      </c>
      <c r="H79" s="1"/>
      <c r="I79" s="1"/>
      <c r="J79" s="1"/>
      <c r="K79" s="54" t="s">
        <v>62</v>
      </c>
      <c r="L79" s="53"/>
      <c r="M79" s="53" t="str">
        <f>V158</f>
        <v>TEMPERLEY</v>
      </c>
      <c r="N79" s="53"/>
      <c r="O79" s="55"/>
      <c r="P79" s="55"/>
      <c r="Q79" s="55"/>
      <c r="R79" s="55"/>
      <c r="S79" s="55"/>
      <c r="T79" s="20"/>
      <c r="U79" s="37">
        <f t="shared" si="7"/>
        <v>3</v>
      </c>
      <c r="V79" s="45" t="str">
        <f>+IF(J$12=3,K$12,IF(J$13=3,K$13,IF(J$14=3,K$14,IF(J$15=3,K$15,IF(J$16=3,K$16,IF(J$17=3,K$17,IF(J$18=3,K$18,IF(J$19=3,K$19,IF(J$20=3,K$20," ")))))))))</f>
        <v> </v>
      </c>
      <c r="W79" s="45" t="str">
        <f>+IF(J$21=3,K$21,IF(J$22=3,K$22,IF(J$23=3,K$23,IF(J$24=3,K$24,IF(J$25=3,K$25,IF(J$26=3,K$26,IF(J$27=3,K$27,IF(J$28=3,K$28,IF(J$29=3,K$29,IF(J$30=3,K$30," "))))))))))</f>
        <v>DEP. MAIPÚ (MZA.)</v>
      </c>
      <c r="X79" s="45" t="str">
        <f>+IF(N$12=3,M$12,IF(N$13=3,M$13,IF(N$14=3,M$14,IF(N$15=3,M$15,IF(N$16=3,M$16,IF(N$17=3,M$17,IF(N$18=3,M$18,IF(N$19=3,M$19,IF(N$20=3,M$20," ")))))))))</f>
        <v> </v>
      </c>
      <c r="Y79" s="45" t="str">
        <f>+IF(N$21=3,M$21,IF(N$22=3,M$22,IF(N$23=3,M$23,IF(N$24=3,M$24,IF(N$25=3,M$25,IF(N$26=3,M$26,IF(N$27=3,M$27,IF(N$28=3,M$28,IF(N$29=3,M$29,IF(N$30=3,M$30," "))))))))))</f>
        <v>G. Y ESGRIMA (MZA.)</v>
      </c>
    </row>
    <row r="80" ht="18.0" customHeight="1">
      <c r="B80" s="1"/>
      <c r="C80" s="1"/>
      <c r="D80" s="1"/>
      <c r="E80" s="53" t="str">
        <f>V136</f>
        <v>TALLERES (R.E.)</v>
      </c>
      <c r="F80" s="53" t="s">
        <v>63</v>
      </c>
      <c r="G80" s="53" t="str">
        <f t="shared" ref="G80:G83" si="8">V115</f>
        <v>SAN MIGUEL</v>
      </c>
      <c r="H80" s="1"/>
      <c r="I80" s="1"/>
      <c r="J80" s="1"/>
      <c r="K80" s="53" t="str">
        <f t="shared" ref="K80:K88" si="9">V138</f>
        <v>DEP. MORÓN</v>
      </c>
      <c r="L80" s="53" t="s">
        <v>63</v>
      </c>
      <c r="M80" s="53" t="str">
        <f>V157</f>
        <v>BROWN (AD.)</v>
      </c>
      <c r="N80" s="53"/>
      <c r="O80" s="55"/>
      <c r="P80" s="55"/>
      <c r="Q80" s="55"/>
      <c r="R80" s="55"/>
      <c r="S80" s="55"/>
      <c r="T80" s="20"/>
      <c r="U80" s="37">
        <f t="shared" si="7"/>
        <v>4</v>
      </c>
      <c r="V80" s="45" t="str">
        <f>+IF(J$12=4,K$12,IF(J$13=4,K$13,IF(J$14=4,K$14,IF(J$15=4,K$15,IF(J$16=4,K$16,IF(J$17=4,K$17,IF(J$18=4,K$18,IF(J$19=4,K$19,IF(J$20=4,K$20," ")))))))))</f>
        <v> </v>
      </c>
      <c r="W80" s="45" t="str">
        <f>+IF(J$21=4,K$21,IF(J$22=4,K$22,IF(J$23=4,K$23,IF(J$24=4,K$24,IF(J$25=4,K$25,IF(J$26=4,K$26,IF(J$27=4,K$27,IF(J$28=4,K$28,IF(J$29=4,K$29,IF(J$30=4,K$30," "))))))))))</f>
        <v>G. Y ESGRIMA (J.)</v>
      </c>
      <c r="X80" s="45" t="str">
        <f>+IF(N$12=4,M$12,IF(N$13=4,M$13,IF(N$14=4,M$14,IF(N$15=4,M$15,IF(N$16=4,M$16,IF(N$17=4,M$17,IF(N$18=4,M$18,IF(N$19=4,M$19,IF(N$20=4,M$20," ")))))))))</f>
        <v> </v>
      </c>
      <c r="Y80" s="45" t="str">
        <f>+IF(N$21=4,M$21,IF(N$22=4,M$22,IF(N$23=4,M$23,IF(N$24=4,M$24,IF(N$25=4,M$25,IF(N$26=4,M$26,IF(N$27=4,M$27,IF(N$28=4,M$28,IF(N$29=4,M$29,IF(N$30=4,M$30," "))))))))))</f>
        <v>G. Y TIRO (S.)</v>
      </c>
    </row>
    <row r="81" ht="18.0" customHeight="1">
      <c r="B81" s="1"/>
      <c r="C81" s="1"/>
      <c r="D81" s="1"/>
      <c r="E81" s="53" t="str">
        <f>V133</f>
        <v>ESTUDIANTES</v>
      </c>
      <c r="F81" s="53" t="s">
        <v>63</v>
      </c>
      <c r="G81" s="53" t="str">
        <f t="shared" si="8"/>
        <v>FERRO CARRIL OESTE</v>
      </c>
      <c r="H81" s="1"/>
      <c r="I81" s="1"/>
      <c r="J81" s="1"/>
      <c r="K81" s="53" t="str">
        <f t="shared" si="9"/>
        <v>NVA. CHICAGO</v>
      </c>
      <c r="L81" s="53" t="s">
        <v>63</v>
      </c>
      <c r="M81" s="53" t="str">
        <f>V156</f>
        <v>ALMAGRO</v>
      </c>
      <c r="N81" s="53"/>
      <c r="O81" s="55"/>
      <c r="P81" s="55"/>
      <c r="Q81" s="55"/>
      <c r="R81" s="55"/>
      <c r="S81" s="55"/>
      <c r="T81" s="20"/>
      <c r="U81" s="37">
        <f t="shared" si="7"/>
        <v>5</v>
      </c>
      <c r="V81" s="45" t="str">
        <f>+IF(J$12=5,K$12,IF(J$13=5,K$13,IF(J$14=5,K$14,IF(J$15=5,K$15,IF(J$16=5,K$16,IF(J$17=5,K$17,IF(J$18=5,K$18,IF(J$19=5,K$19,IF(J$20=5,K$20," ")))))))))</f>
        <v> </v>
      </c>
      <c r="W81" s="45" t="str">
        <f>+IF(J$21=5,K$21,IF(J$22=5,K$22,IF(J$23=5,K$23,IF(J$24=5,K$24,IF(J$25=5,K$25,IF(J$26=5,K$26,IF(J$27=5,K$27,IF(J$28=5,K$28,IF(J$29=5,K$29,IF(J$30=5,K$30," "))))))))))</f>
        <v>GÜEMES (S.E.)</v>
      </c>
      <c r="X81" s="45" t="str">
        <f>+IF(N$12=5,M$12,IF(N$13=5,M$13,IF(N$14=5,M$14,IF(N$15=5,M$15,IF(N$16=5,M$16,IF(N$17=5,M$17,IF(N$18=5,M$18,IF(N$19=5,M$19,IF(N$20=5,M$20," ")))))))))</f>
        <v> </v>
      </c>
      <c r="Y81" s="45" t="str">
        <f>+IF(N$21=5,M$21,IF(N$22=5,M$22,IF(N$23=5,M$23,IF(N$24=5,M$24,IF(N$25=5,M$25,IF(N$26=5,M$26,IF(N$27=5,M$27,IF(N$28=5,M$28,IF(N$29=5,M$29,IF(N$30=5,M$30," "))))))))))</f>
        <v>MITRE (S.E.)</v>
      </c>
    </row>
    <row r="82" ht="18.0" customHeight="1">
      <c r="B82" s="1"/>
      <c r="C82" s="1"/>
      <c r="D82" s="1"/>
      <c r="E82" s="53" t="str">
        <f>V132</f>
        <v>CHACARITA JRS.</v>
      </c>
      <c r="F82" s="53" t="s">
        <v>63</v>
      </c>
      <c r="G82" s="53" t="str">
        <f t="shared" si="8"/>
        <v>DEP. MAIPÚ (MZA.)</v>
      </c>
      <c r="H82" s="1"/>
      <c r="I82" s="1"/>
      <c r="J82" s="1"/>
      <c r="K82" s="53" t="str">
        <f t="shared" si="9"/>
        <v>G. Y ESGRIMA (MZA.)</v>
      </c>
      <c r="L82" s="53" t="s">
        <v>63</v>
      </c>
      <c r="M82" s="53" t="str">
        <f>V155</f>
        <v>DEF. DE BELGRANO</v>
      </c>
      <c r="N82" s="53"/>
      <c r="O82" s="55"/>
      <c r="P82" s="55"/>
      <c r="Q82" s="55"/>
      <c r="R82" s="55"/>
      <c r="S82" s="55"/>
      <c r="U82" s="37">
        <f t="shared" si="7"/>
        <v>6</v>
      </c>
      <c r="V82" s="45" t="str">
        <f>+IF(J$12=6,K$12,IF(J$13=6,K$13,IF(J$14=6,K$14,IF(J$15=6,K$15,IF(J$16=6,K$16,IF(J$17=6,K$17,IF(J$18=6,K$18,IF(J$19=6,K$19,IF(J$20=6,K$20," ")))))))))</f>
        <v> </v>
      </c>
      <c r="W82" s="45" t="str">
        <f>+IF(J$21=6,K$21,IF(J$22=6,K$22,IF(J$23=6,K$23,IF(J$24=6,K$24,IF(J$25=6,K$25,IF(J$26=6,K$26,IF(J$27=6,K$27,IF(J$28=6,K$28,IF(J$29=6,K$29,IF(J$30=6,K$30," "))))))))))</f>
        <v>ALVARADO (M.D.P.)</v>
      </c>
      <c r="X82" s="45" t="str">
        <f>+IF(N$12=6,M$12,IF(N$13=6,M$13,IF(N$14=6,M$14,IF(N$15=6,M$15,IF(N$16=6,M$16,IF(N$17=6,M$17,IF(N$18=6,M$18,IF(N$19=6,M$19,IF(N$20=6,M$20," ")))))))))</f>
        <v> </v>
      </c>
      <c r="Y82" s="45" t="str">
        <f>+IF(N$21=6,M$21,IF(N$22=6,M$22,IF(N$23=6,M$23,IF(N$24=6,M$24,IF(N$25=6,M$25,IF(N$26=6,M$26,IF(N$27=6,M$27,IF(N$28=6,M$28,IF(N$29=6,M$29,IF(N$30=6,M$30," "))))))))))</f>
        <v>ALDOSIVI (M.D.P.)</v>
      </c>
    </row>
    <row r="83" ht="18.0" customHeight="1">
      <c r="B83" s="1"/>
      <c r="C83" s="1"/>
      <c r="D83" s="1"/>
      <c r="E83" s="53" t="str">
        <f>V131</f>
        <v>SAN MARTÍN (TUC.)</v>
      </c>
      <c r="F83" s="53" t="s">
        <v>63</v>
      </c>
      <c r="G83" s="53" t="str">
        <f t="shared" si="8"/>
        <v>G. Y ESGRIMA (J.)</v>
      </c>
      <c r="H83" s="1"/>
      <c r="I83" s="1"/>
      <c r="J83" s="1"/>
      <c r="K83" s="53" t="str">
        <f t="shared" si="9"/>
        <v>G. Y TIRO (S.)</v>
      </c>
      <c r="L83" s="53" t="s">
        <v>63</v>
      </c>
      <c r="M83" s="53" t="str">
        <f>V154</f>
        <v>CHACO FOR EVER</v>
      </c>
      <c r="N83" s="53"/>
      <c r="O83" s="55"/>
      <c r="P83" s="55"/>
      <c r="Q83" s="55"/>
      <c r="R83" s="55"/>
      <c r="S83" s="55"/>
      <c r="U83" s="37">
        <f t="shared" si="7"/>
        <v>7</v>
      </c>
      <c r="V83" s="45" t="str">
        <f>+IF(J$12=7,K$12,IF(J$13=7,K$13,IF(J$14=7,K$14,IF(J$15=7,K$15,IF(J$16=7,K$16,IF(J$17=7,K$17,IF(J$18=7,K$18,IF(J$19=7,K$19,IF(J$20=7,K$20," ")))))))))</f>
        <v> </v>
      </c>
      <c r="W83" s="45" t="str">
        <f>+IF(J$21=7,K$21,IF(J$22=7,K$22,IF(J$23=7,K$23,IF(J$24=7,K$24,IF(J$25=7,K$25,IF(J$26=7,K$26,IF(J$27=7,K$27,IF(J$28=7,K$28,IF(J$29=7,K$29,IF(J$30=7,K$30," "))))))))))</f>
        <v>RACING (CBA.)</v>
      </c>
      <c r="X83" s="45" t="str">
        <f>+IF(N$12=7,M$12,IF(N$13=7,M$13,IF(N$14=7,M$14,IF(N$15=7,M$15,IF(N$16=7,M$16,IF(N$17=7,M$17,IF(N$18=7,M$18,IF(N$19=7,M$19,IF(N$20=7,M$20," ")))))))))</f>
        <v> </v>
      </c>
      <c r="Y83" s="45" t="str">
        <f>+IF(N$21=7,M$21,IF(N$22=7,M$22,IF(N$23=7,M$23,IF(N$24=7,M$24,IF(N$25=7,M$25,IF(N$26=7,M$26,IF(N$27=7,M$27,IF(N$28=7,M$28,IF(N$29=7,M$29,IF(N$30=7,M$30," "))))))))))</f>
        <v>ESTUDIANTES (R. IV)</v>
      </c>
    </row>
    <row r="84" ht="18.0" customHeight="1">
      <c r="B84" s="1"/>
      <c r="C84" s="1"/>
      <c r="D84" s="1"/>
      <c r="E84" s="53" t="str">
        <f>V130</f>
        <v>ARSENAL F.C.</v>
      </c>
      <c r="F84" s="53" t="s">
        <v>63</v>
      </c>
      <c r="G84" s="53" t="str">
        <f t="shared" ref="G84:G88" si="10">V121</f>
        <v>GÜEMES (S.E.)</v>
      </c>
      <c r="H84" s="1"/>
      <c r="I84" s="1"/>
      <c r="J84" s="1"/>
      <c r="K84" s="53" t="str">
        <f t="shared" si="9"/>
        <v>MITRE (S.E.)</v>
      </c>
      <c r="L84" s="53" t="s">
        <v>63</v>
      </c>
      <c r="M84" s="53" t="str">
        <f>V153</f>
        <v>SAN TELMO</v>
      </c>
      <c r="N84" s="53"/>
      <c r="O84" s="55"/>
      <c r="P84" s="55"/>
      <c r="Q84" s="55"/>
      <c r="R84" s="55"/>
      <c r="S84" s="55"/>
      <c r="U84" s="37">
        <f t="shared" si="7"/>
        <v>8</v>
      </c>
      <c r="V84" s="45" t="str">
        <f>+IF(J$12=8,K$12,IF(J$13=8,K$13,IF(J$14=8,K$14,IF(J$15=8,K$15,IF(J$16=8,K$16,IF(J$17=8,K$17,IF(J$18=8,K$18,IF(J$19=8,K$19,IF(J$20=8,K$20," ")))))))))</f>
        <v>PATRONATO (P.)</v>
      </c>
      <c r="W84" s="45" t="str">
        <f>+IF(J$21=8,K$21,IF(J$22=8,K$22,IF(J$23=8,K$23,IF(J$24=8,K$24,IF(J$25=8,K$25,IF(J$26=8,K$26,IF(J$27=8,K$27,IF(J$28=8,K$28,IF(J$29=8,K$29,IF(J$30=8,K$30," "))))))))))</f>
        <v> </v>
      </c>
      <c r="X84" s="45" t="str">
        <f>+IF(N$12=8,M$12,IF(N$13=8,M$13,IF(N$14=8,M$14,IF(N$15=8,M$15,IF(N$16=8,M$16,IF(N$17=8,M$17,IF(N$18=8,M$18,IF(N$19=8,M$19,IF(N$20=8,M$20," ")))))))))</f>
        <v>COLÓN</v>
      </c>
      <c r="Y84" s="45" t="str">
        <f>+IF(N$21=8,M$21,IF(N$22=8,M$22,IF(N$23=8,M$23,IF(N$24=8,M$24,IF(N$25=8,M$25,IF(N$26=8,M$26,IF(N$27=8,M$27,IF(N$28=8,M$28,IF(N$29=8,M$29,IF(N$30=8,M$30," "))))))))))</f>
        <v> </v>
      </c>
    </row>
    <row r="85" ht="18.0" customHeight="1">
      <c r="B85" s="1"/>
      <c r="C85" s="1"/>
      <c r="D85" s="1"/>
      <c r="E85" s="53" t="str">
        <f>V129</f>
        <v>SAN MARTÍN (S.J.)</v>
      </c>
      <c r="F85" s="53" t="s">
        <v>63</v>
      </c>
      <c r="G85" s="53" t="str">
        <f t="shared" si="10"/>
        <v>ALVARADO (M.D.P.)</v>
      </c>
      <c r="H85" s="1"/>
      <c r="I85" s="1"/>
      <c r="J85" s="1"/>
      <c r="K85" s="53" t="str">
        <f t="shared" si="9"/>
        <v>ALDOSIVI (M.D.P.)</v>
      </c>
      <c r="L85" s="53" t="s">
        <v>63</v>
      </c>
      <c r="M85" s="53" t="str">
        <f>V152</f>
        <v>AT. DE RAFAELA</v>
      </c>
      <c r="N85" s="53"/>
      <c r="O85" s="55"/>
      <c r="P85" s="55"/>
      <c r="Q85" s="55"/>
      <c r="R85" s="55"/>
      <c r="S85" s="55"/>
      <c r="U85" s="37">
        <f t="shared" si="7"/>
        <v>9</v>
      </c>
      <c r="V85" s="45" t="str">
        <f>+IF(J$12=9,K$12,IF(J$13=9,K$13,IF(J$14=9,K$14,IF(J$15=9,K$15,IF(J$16=9,K$16,IF(J$17=9,K$17,IF(J$18=9,K$18,IF(J$19=9,K$19,IF(J$20=9,K$20," ")))))))))</f>
        <v>T. SUÁREZ</v>
      </c>
      <c r="W85" s="45" t="str">
        <f>+IF(J$21=9,K$21,IF(J$22=9,K$22,IF(J$23=9,K$23,IF(J$24=9,K$24,IF(J$25=9,K$25,IF(J$26=9,K$26,IF(J$27=9,K$27,IF(J$28=9,K$28,IF(J$29=9,K$29,IF(J$30=9,K$30," "))))))))))</f>
        <v> </v>
      </c>
      <c r="X85" s="45" t="str">
        <f>+IF(N$12=9,M$12,IF(N$13=9,M$13,IF(N$14=9,M$14,IF(N$15=9,M$15,IF(N$16=9,M$16,IF(N$17=9,M$17,IF(N$18=9,M$18,IF(N$19=9,M$19,IF(N$20=9,M$20," ")))))))))</f>
        <v>ALTE. BROWN</v>
      </c>
      <c r="Y85" s="45" t="str">
        <f>+IF(N$21=9,M$21,IF(N$22=9,M$22,IF(N$23=9,M$23,IF(N$24=9,M$24,IF(N$25=9,M$25,IF(N$26=9,M$26,IF(N$27=9,M$27,IF(N$28=9,M$28,IF(N$29=9,M$29,IF(N$30=9,M$30," "))))))))))</f>
        <v> </v>
      </c>
    </row>
    <row r="86" ht="18.0" customHeight="1">
      <c r="B86" s="1"/>
      <c r="C86" s="1"/>
      <c r="D86" s="1"/>
      <c r="E86" s="53" t="str">
        <f>V128</f>
        <v>GMO. BROWN (P.M.)</v>
      </c>
      <c r="F86" s="53" t="s">
        <v>63</v>
      </c>
      <c r="G86" s="53" t="str">
        <f t="shared" si="10"/>
        <v>RACING (CBA.)</v>
      </c>
      <c r="H86" s="1"/>
      <c r="I86" s="1"/>
      <c r="J86" s="1"/>
      <c r="K86" s="53" t="str">
        <f t="shared" si="9"/>
        <v>ESTUDIANTES (R. IV)</v>
      </c>
      <c r="L86" s="53" t="s">
        <v>63</v>
      </c>
      <c r="M86" s="53" t="str">
        <f>V151</f>
        <v>DEP. MADRYN</v>
      </c>
      <c r="N86" s="53"/>
      <c r="O86" s="55"/>
      <c r="P86" s="55"/>
      <c r="Q86" s="55"/>
      <c r="R86" s="55"/>
      <c r="S86" s="55"/>
      <c r="U86" s="37">
        <f t="shared" si="7"/>
        <v>10</v>
      </c>
      <c r="V86" s="45" t="str">
        <f>+IF(J$12=10,K$12,IF(J$13=10,K$13,IF(J$14=10,K$14,IF(J$15=10,K$15,IF(J$16=10,K$16,IF(J$17=10,K$17,IF(J$18=10,K$18,IF(J$19=10,K$19,IF(J$20=10,K$20," ")))))))))</f>
        <v> </v>
      </c>
      <c r="W86" s="45" t="str">
        <f>+IF(J$21=10,K$21,IF(J$22=10,K$22,IF(J$23=10,K$23,IF(J$24=10,K$24,IF(J$25=10,K$25,IF(J$26=10,K$26,IF(J$27=10,K$27,IF(J$28=10,K$28,IF(J$29=10,K$29,IF(J$30=10,K$30," "))))))))))</f>
        <v>ALL BOYS</v>
      </c>
      <c r="X86" s="45" t="str">
        <f>+IF(N$12=10,M$12,IF(N$13=10,M$13,IF(N$14=10,M$14,IF(N$15=10,M$15,IF(N$16=10,M$16,IF(N$17=10,M$17,IF(N$18=10,M$18,IF(N$19=10,M$19,IF(N$20=10,M$20," ")))))))))</f>
        <v> </v>
      </c>
      <c r="Y86" s="45" t="str">
        <f>+IF(N$21=10,M$21,IF(N$22=10,M$22,IF(N$23=10,M$23,IF(N$24=10,M$24,IF(N$25=10,M$25,IF(N$26=10,M$26,IF(N$27=10,M$27,IF(N$28=10,M$28,IF(N$29=10,M$29,IF(N$30=10,M$30," "))))))))))</f>
        <v>ATLANTA</v>
      </c>
    </row>
    <row r="87" ht="18.0" customHeight="1">
      <c r="B87" s="1"/>
      <c r="C87" s="1"/>
      <c r="D87" s="1"/>
      <c r="E87" s="53" t="str">
        <f>V127</f>
        <v>AGROPECUARIO ARG.</v>
      </c>
      <c r="F87" s="53" t="s">
        <v>63</v>
      </c>
      <c r="G87" s="53" t="str">
        <f t="shared" si="10"/>
        <v>PATRONATO (P.)</v>
      </c>
      <c r="H87" s="1"/>
      <c r="I87" s="1"/>
      <c r="J87" s="1"/>
      <c r="K87" s="53" t="str">
        <f t="shared" si="9"/>
        <v>COLÓN</v>
      </c>
      <c r="L87" s="53" t="s">
        <v>63</v>
      </c>
      <c r="M87" s="53" t="str">
        <f>V148</f>
        <v>DEF. UNIDOS</v>
      </c>
      <c r="N87" s="53"/>
      <c r="O87" s="55"/>
      <c r="P87" s="55"/>
      <c r="Q87" s="55"/>
      <c r="R87" s="55"/>
      <c r="S87" s="55"/>
      <c r="U87" s="37">
        <f t="shared" si="7"/>
        <v>11</v>
      </c>
      <c r="V87" s="45" t="str">
        <f>+IF(J$12=11,K$12,IF(J$13=11,K$13,IF(J$14=11,K$14,IF(J$15=11,K$15,IF(J$16=11,K$16,IF(J$17=11,K$17,IF(J$18=11,K$18,IF(J$19=11,K$19,IF(J$20=11,K$20," ")))))))))</f>
        <v> </v>
      </c>
      <c r="W87" s="45" t="str">
        <f>+IF(J$21=11,K$21,IF(J$22=11,K$22,IF(J$23=11,K$23,IF(J$24=11,K$24,IF(J$25=11,K$25,IF(J$26=11,K$26,IF(J$27=11,K$27,IF(J$28=11,K$28,IF(J$29=11,K$29,IF(J$30=11,K$30," "))))))))))</f>
        <v>AGROPECUARIO ARG.</v>
      </c>
      <c r="X87" s="45" t="str">
        <f>+IF(N$12=11,M$12,IF(N$13=11,M$13,IF(N$14=11,M$14,IF(N$15=11,M$15,IF(N$16=11,M$16,IF(N$17=11,M$17,IF(N$18=11,M$18,IF(N$19=11,M$19,IF(N$20=11,M$20," ")))))))))</f>
        <v> </v>
      </c>
      <c r="Y87" s="45" t="str">
        <f>+IF(N$21=11,M$21,IF(N$22=11,M$22,IF(N$23=11,M$23,IF(N$24=11,M$24,IF(N$25=11,M$25,IF(N$26=11,M$26,IF(N$27=11,M$27,IF(N$28=11,M$28,IF(N$29=11,M$29,IF(N$30=11,M$30," "))))))))))</f>
        <v>DEF. UNIDOS</v>
      </c>
    </row>
    <row r="88" ht="18.0" customHeight="1">
      <c r="B88" s="1"/>
      <c r="C88" s="1"/>
      <c r="D88" s="1"/>
      <c r="E88" s="53" t="str">
        <f>V126</f>
        <v>ALL BOYS</v>
      </c>
      <c r="F88" s="53" t="s">
        <v>63</v>
      </c>
      <c r="G88" s="53" t="str">
        <f t="shared" si="10"/>
        <v>T. SUÁREZ</v>
      </c>
      <c r="H88" s="1"/>
      <c r="I88" s="1"/>
      <c r="J88" s="1"/>
      <c r="K88" s="53" t="str">
        <f t="shared" si="9"/>
        <v>ALTE. BROWN</v>
      </c>
      <c r="L88" s="53" t="s">
        <v>63</v>
      </c>
      <c r="M88" s="53" t="str">
        <f>V147</f>
        <v>ATLANTA</v>
      </c>
      <c r="N88" s="1"/>
      <c r="O88" s="37"/>
      <c r="P88" s="37"/>
      <c r="Q88" s="37"/>
      <c r="R88" s="37"/>
      <c r="S88" s="37"/>
      <c r="U88" s="37">
        <f t="shared" si="7"/>
        <v>12</v>
      </c>
      <c r="V88" s="45" t="str">
        <f>+IF(J$12=12,K$12,IF(J$13=12,K$13,IF(J$14=12,K$14,IF(J$15=12,K$15,IF(J$16=12,K$16,IF(J$17=12,K$17,IF(J$18=12,K$18,IF(J$19=12,K$19,IF(J$20=12,K$20," ")))))))))</f>
        <v> </v>
      </c>
      <c r="W88" s="45" t="str">
        <f>+IF(J$21=12,K$21,IF(J$22=12,K$22,IF(J$23=12,K$23,IF(J$24=12,K$24,IF(J$25=12,K$25,IF(J$26=12,K$26,IF(J$27=12,K$27,IF(J$28=12,K$28,IF(J$29=12,K$29,IF(J$30=12,K$30," "))))))))))</f>
        <v>GMO. BROWN (P.M.)</v>
      </c>
      <c r="X88" s="45" t="str">
        <f>+IF(N$12=12,M$12,IF(N$13=12,M$13,IF(N$14=12,M$14,IF(N$15=12,M$15,IF(N$16=12,M$16,IF(N$17=12,M$17,IF(N$18=12,M$18,IF(N$19=12,M$19,IF(N$20=12,M$20," ")))))))))</f>
        <v> </v>
      </c>
      <c r="Y88" s="45" t="str">
        <f>+IF(N$21=12,M$21,IF(N$22=12,M$22,IF(N$23=12,M$23,IF(N$24=12,M$24,IF(N$25=12,M$25,IF(N$26=12,M$26,IF(N$27=12,M$27,IF(N$28=12,M$28,IF(N$29=12,M$29,IF(N$30=12,M$30," "))))))))))</f>
        <v>DEP. MADRYN</v>
      </c>
    </row>
    <row r="89" ht="18.0" customHeight="1">
      <c r="B89" s="1"/>
      <c r="C89" s="1"/>
      <c r="D89" s="1"/>
      <c r="E89" s="53"/>
      <c r="F89" s="53"/>
      <c r="G89" s="53"/>
      <c r="H89" s="1"/>
      <c r="I89" s="1"/>
      <c r="J89" s="1"/>
      <c r="K89" s="53"/>
      <c r="L89" s="53"/>
      <c r="M89" s="53"/>
      <c r="N89" s="1"/>
      <c r="O89" s="37"/>
      <c r="P89" s="37"/>
      <c r="Q89" s="37"/>
      <c r="R89" s="37"/>
      <c r="S89" s="37"/>
      <c r="U89" s="37"/>
      <c r="V89" s="45"/>
      <c r="W89" s="45"/>
      <c r="X89" s="45"/>
      <c r="Y89" s="45"/>
    </row>
    <row r="90" ht="18.0" customHeight="1">
      <c r="B90" s="1"/>
      <c r="C90" s="1"/>
      <c r="D90" s="1"/>
      <c r="E90" s="53"/>
      <c r="F90" s="53"/>
      <c r="G90" s="56" t="s">
        <v>64</v>
      </c>
      <c r="H90" s="57" t="str">
        <f>E79</f>
        <v>QUILMES A.C.</v>
      </c>
      <c r="I90" s="58"/>
      <c r="J90" s="59" t="s">
        <v>63</v>
      </c>
      <c r="K90" s="60" t="str">
        <f>M79</f>
        <v>TEMPERLEY</v>
      </c>
      <c r="L90" s="53"/>
      <c r="M90" s="53"/>
      <c r="N90" s="1"/>
      <c r="O90" s="37"/>
      <c r="P90" s="37"/>
      <c r="Q90" s="37"/>
      <c r="R90" s="37"/>
      <c r="S90" s="37"/>
      <c r="U90" s="37"/>
      <c r="V90" s="45"/>
      <c r="W90" s="45"/>
      <c r="X90" s="45"/>
      <c r="Y90" s="45"/>
    </row>
    <row r="91" ht="12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51"/>
      <c r="O91" s="52"/>
      <c r="P91" s="52"/>
      <c r="Q91" s="52"/>
      <c r="R91" s="52"/>
      <c r="S91" s="52"/>
      <c r="U91" s="37">
        <f>1+U88</f>
        <v>13</v>
      </c>
      <c r="V91" s="45" t="str">
        <f>+IF(J$12=13,K$12,IF(J$13=13,K$13,IF(J$14=13,K$14,IF(J$15=13,K$15,IF(J$16=13,K$16,IF(J$17=13,K$17,IF(J$18=13,K$18,IF(J$19=13,K$19,IF(J$20=13,K$20," ")))))))))</f>
        <v> </v>
      </c>
      <c r="W91" s="45" t="str">
        <f>+IF(J$21=13,K$21,IF(J$22=13,K$22,IF(J$23=13,K$23,IF(J$24=13,K$24,IF(J$25=13,K$25,IF(J$26=13,K$26,IF(J$27=13,K$27,IF(J$28=13,K$28,IF(J$29=13,K$29,IF(J$30=13,K$30," "))))))))))</f>
        <v>SAN MARTÍN (S.J.)</v>
      </c>
      <c r="X91" s="45" t="str">
        <f>+IF(N$12=13,M$12,IF(N$13=13,M$13,IF(N$14=13,M$14,IF(N$15=13,M$15,IF(N$16=13,M$16,IF(N$17=13,M$17,IF(N$18=13,M$18,IF(N$19=13,M$19,IF(N$20=13,M$20," ")))))))))</f>
        <v> </v>
      </c>
      <c r="Y91" s="45" t="str">
        <f>+IF(N$21=13,M$21,IF(N$22=13,M$22,IF(N$23=13,M$23,IF(N$24=13,M$24,IF(N$25=13,M$25,IF(N$26=13,M$26,IF(N$27=13,M$27,IF(N$28=13,M$28,IF(N$29=13,M$29,IF(N$30=13,M$30," "))))))))))</f>
        <v>AT. DE RAFAELA</v>
      </c>
    </row>
    <row r="92" ht="18.0" customHeight="1">
      <c r="B92" s="1"/>
      <c r="C92" s="1"/>
      <c r="D92" s="1"/>
      <c r="E92" s="51" t="s">
        <v>65</v>
      </c>
      <c r="H92" s="1"/>
      <c r="I92" s="1"/>
      <c r="J92" s="1"/>
      <c r="K92" s="51" t="s">
        <v>65</v>
      </c>
      <c r="N92" s="1"/>
      <c r="O92" s="37"/>
      <c r="P92" s="37"/>
      <c r="Q92" s="37"/>
      <c r="R92" s="37"/>
      <c r="S92" s="37"/>
      <c r="U92" s="37">
        <f t="shared" ref="U92:U94" si="11">1+U91</f>
        <v>14</v>
      </c>
      <c r="V92" s="45" t="str">
        <f>+IF(J$12=14,K$12,IF(J$13=14,K$13,IF(J$14=14,K$14,IF(J$15=14,K$15,IF(J$16=14,K$16,IF(J$17=14,K$17,IF(J$18=14,K$18,IF(J$19=14,K$19,IF(J$20=14,K$20," ")))))))))</f>
        <v>ARSENAL F.C.</v>
      </c>
      <c r="W92" s="45" t="str">
        <f>+IF(J$21=14,K$21,IF(J$22=14,K$22,IF(J$23=14,K$23,IF(J$24=14,K$24,IF(J$25=14,K$25,IF(J$26=14,K$26,IF(J$27=14,K$27,IF(J$28=14,K$28,IF(J$29=14,K$29,IF(J$30=14,K$30," "))))))))))</f>
        <v> </v>
      </c>
      <c r="X92" s="45" t="str">
        <f>+IF(N$12=14,M$12,IF(N$13=14,M$13,IF(N$14=14,M$14,IF(N$15=14,M$15,IF(N$16=14,M$16,IF(N$17=14,M$17,IF(N$18=14,M$18,IF(N$19=14,M$19,IF(N$20=14,M$20," ")))))))))</f>
        <v>SAN TELMO</v>
      </c>
      <c r="Y92" s="45" t="str">
        <f>+IF(N$21=14,M$21,IF(N$22=14,M$22,IF(N$23=14,M$23,IF(N$24=14,M$24,IF(N$25=14,M$25,IF(N$26=14,M$26,IF(N$27=14,M$27,IF(N$28=14,M$28,IF(N$29=14,M$29,IF(N$30=14,M$30," "))))))))))</f>
        <v> </v>
      </c>
    </row>
    <row r="93" ht="12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53"/>
      <c r="O93" s="55"/>
      <c r="P93" s="55"/>
      <c r="Q93" s="55"/>
      <c r="R93" s="55"/>
      <c r="S93" s="55"/>
      <c r="U93" s="37">
        <f t="shared" si="11"/>
        <v>15</v>
      </c>
      <c r="V93" s="45" t="str">
        <f>+IF(J$12=15,K$12,IF(J$13=15,K$13,IF(J$14=15,K$14,IF(J$15=15,K$15,IF(J$16=15,K$16,IF(J$17=15,K$17,IF(J$18=15,K$18,IF(J$19=15,K$19,IF(J$20=15,K$20," ")))))))))</f>
        <v>SAN MARTÍN (TUC.)</v>
      </c>
      <c r="W93" s="45" t="str">
        <f>+IF(J$21=15,K$21,IF(J$22=15,K$22,IF(J$23=15,K$23,IF(J$24=15,K$24,IF(J$25=15,K$25,IF(J$26=15,K$26,IF(J$27=15,K$27,IF(J$28=15,K$28,IF(J$29=15,K$29,IF(J$30=15,K$30," "))))))))))</f>
        <v> </v>
      </c>
      <c r="X93" s="45" t="str">
        <f>+IF(N$12=15,M$12,IF(N$13=15,M$13,IF(N$14=15,M$14,IF(N$15=15,M$15,IF(N$16=15,M$16,IF(N$17=15,M$17,IF(N$18=15,M$18,IF(N$19=15,M$19,IF(N$20=15,M$20," ")))))))))</f>
        <v>CHACO FOR EVER</v>
      </c>
      <c r="Y93" s="45" t="str">
        <f>+IF(N$21=15,M$21,IF(N$22=15,M$22,IF(N$23=15,M$23,IF(N$24=15,M$24,IF(N$25=15,M$25,IF(N$26=15,M$26,IF(N$27=15,M$27,IF(N$28=15,M$28,IF(N$29=15,M$29,IF(N$30=15,M$30," "))))))))))</f>
        <v> </v>
      </c>
    </row>
    <row r="94" ht="18.0" customHeight="1">
      <c r="B94" s="1"/>
      <c r="C94" s="1"/>
      <c r="D94" s="1"/>
      <c r="E94" s="54" t="s">
        <v>62</v>
      </c>
      <c r="F94" s="53"/>
      <c r="G94" s="53" t="str">
        <f t="shared" ref="G94:G102" si="12">V125</f>
        <v>T. SUÁREZ</v>
      </c>
      <c r="H94" s="1"/>
      <c r="I94" s="1"/>
      <c r="J94" s="1"/>
      <c r="K94" s="53" t="str">
        <f t="shared" ref="K94:K96" si="13">V146</f>
        <v>ALTE. BROWN</v>
      </c>
      <c r="L94" s="53"/>
      <c r="M94" s="54" t="s">
        <v>62</v>
      </c>
      <c r="N94" s="53"/>
      <c r="O94" s="55"/>
      <c r="P94" s="55"/>
      <c r="Q94" s="55"/>
      <c r="R94" s="55"/>
      <c r="S94" s="55"/>
      <c r="U94" s="37">
        <f t="shared" si="11"/>
        <v>16</v>
      </c>
      <c r="V94" s="45" t="str">
        <f>+IF(J$12=16,K$12,IF(J$13=16,K$13,IF(J$14=16,K$14,IF(J$15=16,K$15,IF(J$16=16,K$16,IF(J$17=16,K$17,IF(J$18=16,K$18,IF(J$19=16,K$19,IF(J$20=16,K$20," ")))))))))</f>
        <v>CHACARITA JRS.</v>
      </c>
      <c r="W94" s="45" t="str">
        <f>+IF(J$21=16,K$21,IF(J$22=16,K$22,IF(J$23=16,K$23,IF(J$24=16,K$24,IF(J$25=16,K$25,IF(J$26=16,K$26,IF(J$27=16,K$27,IF(J$28=16,K$28,IF(J$29=16,K$29,IF(J$30=16,K$30," "))))))))))</f>
        <v> </v>
      </c>
      <c r="X94" s="45" t="str">
        <f>+IF(N$12=16,M$12,IF(N$13=16,M$13,IF(N$14=16,M$14,IF(N$15=16,M$15,IF(N$16=16,M$16,IF(N$17=16,M$17,IF(N$18=16,M$18,IF(N$19=16,M$19,IF(N$20=16,M$20," ")))))))))</f>
        <v>DEF. DE BELGRANO</v>
      </c>
      <c r="Y94" s="45" t="str">
        <f>+IF(N$21=16,M$21,IF(N$22=16,M$22,IF(N$23=16,M$23,IF(N$24=16,M$24,IF(N$25=16,M$25,IF(N$26=16,M$26,IF(N$27=16,M$27,IF(N$28=16,M$28,IF(N$29=16,M$29,IF(N$30=16,M$30," "))))))))))</f>
        <v> </v>
      </c>
    </row>
    <row r="95" ht="18.0" customHeight="1">
      <c r="B95" s="1"/>
      <c r="C95" s="1"/>
      <c r="D95" s="1"/>
      <c r="E95" s="53" t="str">
        <f>V124</f>
        <v>PATRONATO (P.)</v>
      </c>
      <c r="F95" s="53" t="s">
        <v>63</v>
      </c>
      <c r="G95" s="53" t="str">
        <f t="shared" si="12"/>
        <v>ALL BOYS</v>
      </c>
      <c r="H95" s="1"/>
      <c r="I95" s="1"/>
      <c r="J95" s="1"/>
      <c r="K95" s="53" t="str">
        <f t="shared" si="13"/>
        <v>ATLANTA</v>
      </c>
      <c r="L95" s="53" t="s">
        <v>63</v>
      </c>
      <c r="M95" s="53" t="str">
        <f>V145</f>
        <v>COLÓN</v>
      </c>
      <c r="N95" s="53"/>
      <c r="O95" s="55"/>
      <c r="P95" s="55"/>
      <c r="Q95" s="55"/>
      <c r="R95" s="55"/>
      <c r="S95" s="55"/>
      <c r="U95" s="37">
        <v>17.0</v>
      </c>
      <c r="V95" s="45" t="str">
        <f>+IF(J$12=17,K$12,IF(J$13=17,K$13,IF(J$14=17,K$14,IF(J$15=17,K$15,IF(J$16=17,K$16,IF(J$17=17,K$17,IF(J$18=17,K$18,IF(J$19=17,K$19,IF(J$20=17,K$20," ")))))))))</f>
        <v>ESTUDIANTES</v>
      </c>
      <c r="W95" s="45" t="str">
        <f>+IF(J$21=17,K$21,IF(J$22=17,K$22,IF(J$23=17,K$23,IF(J$24=17,K$24,IF(J$25=17,K$25,IF(J$26=17,K$26,IF(J$27=17,K$27,IF(J$28=17,K$28,IF(J$29=17,K$29,IF(J$30=17,K$30," "))))))))))</f>
        <v> </v>
      </c>
      <c r="X95" s="45" t="str">
        <f>+IF(N$12=17,M$12,IF(N$13=17,M$13,IF(N$14=17,M$14,IF(N$15=17,M$15,IF(N$16=17,M$16,IF(N$17=17,M$17,IF(N$18=17,M$18,IF(N$19=17,M$19,IF(N$20=17,M$20," ")))))))))</f>
        <v>ALMAGRO</v>
      </c>
      <c r="Y95" s="45" t="str">
        <f>+IF(N$21=17,M$21,IF(N$22=17,M$22,IF(N$23=17,M$23,IF(N$24=17,M$24,IF(N$25=17,M$25,IF(N$26=17,M$26,IF(N$27=17,M$27,IF(N$28=17,M$28,IF(N$29=17,M$29,IF(N$30=17,M$30," "))))))))))</f>
        <v> </v>
      </c>
    </row>
    <row r="96" ht="18.0" customHeight="1">
      <c r="B96" s="1"/>
      <c r="C96" s="1"/>
      <c r="D96" s="1"/>
      <c r="E96" s="53" t="str">
        <f>V123</f>
        <v>RACING (CBA.)</v>
      </c>
      <c r="F96" s="53" t="s">
        <v>63</v>
      </c>
      <c r="G96" s="53" t="str">
        <f t="shared" si="12"/>
        <v>AGROPECUARIO ARG.</v>
      </c>
      <c r="H96" s="1"/>
      <c r="I96" s="1"/>
      <c r="J96" s="1"/>
      <c r="K96" s="53" t="str">
        <f t="shared" si="13"/>
        <v>DEF. UNIDOS</v>
      </c>
      <c r="L96" s="53" t="s">
        <v>63</v>
      </c>
      <c r="M96" s="53" t="str">
        <f>V144</f>
        <v>ESTUDIANTES (R. IV)</v>
      </c>
      <c r="N96" s="53"/>
      <c r="O96" s="55"/>
      <c r="P96" s="55"/>
      <c r="Q96" s="55"/>
      <c r="R96" s="55"/>
      <c r="S96" s="55"/>
      <c r="U96" s="37">
        <v>18.0</v>
      </c>
      <c r="V96" s="45" t="str">
        <f>+IF(J$12=18,K$12,IF(J$13=18,K$13,IF(J$14=18,K$14,IF(J$15=18,K$15,IF(J$16=18,K$16,IF(J$17=18,K$17,IF(J$18=18,K$18,IF(J$19=18,K$19,IF(J$20=18,K$20," ")))))))))</f>
        <v>TALLERES (R.E.)</v>
      </c>
      <c r="W96" s="45" t="str">
        <f>+IF(J$21=18,K$21,IF(J$22=18,K$22,IF(J$23=18,K$23,IF(J$24=18,K$24,IF(J$25=18,K$25,IF(J$26=18,K$26,IF(J$27=18,K$27,IF(J$28=18,K$28,IF(J$29=18,K$29,IF(J$30=18,K$30," "))))))))))</f>
        <v> </v>
      </c>
      <c r="X96" s="45" t="str">
        <f>+IF(N$12=18,M$12,IF(N$13=18,M$13,IF(N$14=18,M$14,IF(N$15=18,M$15,IF(N$16=18,M$16,IF(N$17=18,M$17,IF(N$18=18,M$18,IF(N$19=18,M$19,IF(N$20=18,M$20," ")))))))))</f>
        <v>BROWN (AD.)</v>
      </c>
      <c r="Y96" s="45" t="str">
        <f>+IF(N$21=18,M$21,IF(N$22=18,M$22,IF(N$23=18,M$23,IF(N$24=18,M$24,IF(N$25=18,M$25,IF(N$26=18,M$26,IF(N$27=18,M$27,IF(N$28=18,M$28,IF(N$29=18,M$29,IF(N$30=18,M$30," "))))))))))</f>
        <v> </v>
      </c>
    </row>
    <row r="97" ht="18.0" customHeight="1">
      <c r="B97" s="1"/>
      <c r="C97" s="1"/>
      <c r="D97" s="1"/>
      <c r="E97" s="53" t="str">
        <f>V122</f>
        <v>ALVARADO (M.D.P.)</v>
      </c>
      <c r="F97" s="53" t="s">
        <v>63</v>
      </c>
      <c r="G97" s="53" t="str">
        <f t="shared" si="12"/>
        <v>GMO. BROWN (P.M.)</v>
      </c>
      <c r="H97" s="1"/>
      <c r="I97" s="1"/>
      <c r="J97" s="1"/>
      <c r="K97" s="53" t="str">
        <f t="shared" ref="K97:K103" si="14">V151</f>
        <v>DEP. MADRYN</v>
      </c>
      <c r="L97" s="53" t="s">
        <v>63</v>
      </c>
      <c r="M97" s="53" t="str">
        <f>V143</f>
        <v>ALDOSIVI (M.D.P.)</v>
      </c>
      <c r="N97" s="53"/>
      <c r="O97" s="55"/>
      <c r="P97" s="55"/>
      <c r="Q97" s="55"/>
      <c r="R97" s="55"/>
      <c r="S97" s="55"/>
      <c r="U97" s="37">
        <f t="shared" ref="U97:U103" si="15">1+U96</f>
        <v>19</v>
      </c>
      <c r="V97" s="37" t="str">
        <f>+IF(J$12=19,K$12,IF(J$13=19,K$13,IF(J$14=19,K$14,IF(J$15=19,K$15,IF(J$16=19,K$16,IF(J$17=19,K$17,IF(J$18=19,K$18,IF(J$19=19,K$19,IF(J$20=19,K$20," ")))))))))</f>
        <v>QUILMES A.C.</v>
      </c>
      <c r="W97" s="37" t="str">
        <f>+IF(J$21=19,K$21,IF(J$22=19,K$22,IF(J$23=19,K$23,IF(J$24=19,K$24,IF(J$25=19,K$25,IF(J$26=19,K$26,IF(J$27=19,K$27,IF(J$28=19,K$28,IF(J$29=19,K$29,IF(J$30=19,K$30," "))))))))))</f>
        <v> </v>
      </c>
      <c r="X97" s="37" t="str">
        <f>+IF(N$12=19,M$12,IF(N$13=19,M$13,IF(N$14=19,M$14,IF(N$15=19,M$15,IF(N$16=19,M$16,IF(N$17=19,M$17,IF(N$18=19,M$18,IF(N$19=19,M$19,IF(N$20=19,M$20," ")))))))))</f>
        <v>TEMPERLEY</v>
      </c>
      <c r="Y97" s="37" t="str">
        <f>+IF(N$21=19,M$21,IF(N$22=19,M$22,IF(N$23=19,M$23,IF(N$24=19,M$24,IF(N$25=19,M$25,IF(N$26=19,M$26,IF(N$27=19,M$27,IF(N$28=19,M$28,IF(N$29=19,M$29,IF(N$30=19,M$30," "))))))))))</f>
        <v> </v>
      </c>
    </row>
    <row r="98" ht="18.0" customHeight="1">
      <c r="B98" s="1"/>
      <c r="C98" s="1"/>
      <c r="D98" s="1"/>
      <c r="E98" s="53" t="str">
        <f>V121</f>
        <v>GÜEMES (S.E.)</v>
      </c>
      <c r="F98" s="53" t="s">
        <v>63</v>
      </c>
      <c r="G98" s="53" t="str">
        <f t="shared" si="12"/>
        <v>SAN MARTÍN (S.J.)</v>
      </c>
      <c r="H98" s="1"/>
      <c r="I98" s="1"/>
      <c r="J98" s="1"/>
      <c r="K98" s="53" t="str">
        <f t="shared" si="14"/>
        <v>AT. DE RAFAELA</v>
      </c>
      <c r="L98" s="53" t="s">
        <v>63</v>
      </c>
      <c r="M98" s="53" t="str">
        <f>V142</f>
        <v>MITRE (S.E.)</v>
      </c>
      <c r="N98" s="53"/>
      <c r="O98" s="55"/>
      <c r="P98" s="55"/>
      <c r="Q98" s="55"/>
      <c r="R98" s="55"/>
      <c r="S98" s="55"/>
      <c r="U98" s="37">
        <f t="shared" si="15"/>
        <v>20</v>
      </c>
      <c r="V98" s="37"/>
      <c r="W98" s="37"/>
      <c r="X98" s="37"/>
      <c r="Y98" s="37"/>
    </row>
    <row r="99" ht="18.0" customHeight="1">
      <c r="B99" s="1"/>
      <c r="C99" s="1"/>
      <c r="D99" s="1"/>
      <c r="E99" s="53" t="str">
        <f>V118</f>
        <v>G. Y ESGRIMA (J.)</v>
      </c>
      <c r="F99" s="53" t="s">
        <v>63</v>
      </c>
      <c r="G99" s="53" t="str">
        <f t="shared" si="12"/>
        <v>ARSENAL F.C.</v>
      </c>
      <c r="H99" s="1"/>
      <c r="I99" s="1"/>
      <c r="J99" s="1"/>
      <c r="K99" s="53" t="str">
        <f t="shared" si="14"/>
        <v>SAN TELMO</v>
      </c>
      <c r="L99" s="53" t="s">
        <v>63</v>
      </c>
      <c r="M99" s="53" t="str">
        <f>V141</f>
        <v>G. Y TIRO (S.)</v>
      </c>
      <c r="N99" s="53"/>
      <c r="O99" s="55"/>
      <c r="P99" s="55"/>
      <c r="Q99" s="55"/>
      <c r="R99" s="55"/>
      <c r="S99" s="55"/>
      <c r="U99" s="37">
        <f t="shared" si="15"/>
        <v>21</v>
      </c>
      <c r="V99" s="37"/>
      <c r="W99" s="37"/>
      <c r="X99" s="37"/>
      <c r="Y99" s="37"/>
    </row>
    <row r="100" ht="18.0" customHeight="1">
      <c r="B100" s="1"/>
      <c r="C100" s="1"/>
      <c r="D100" s="1"/>
      <c r="E100" s="53" t="str">
        <f>V117</f>
        <v>DEP. MAIPÚ (MZA.)</v>
      </c>
      <c r="F100" s="53" t="s">
        <v>63</v>
      </c>
      <c r="G100" s="53" t="str">
        <f t="shared" si="12"/>
        <v>SAN MARTÍN (TUC.)</v>
      </c>
      <c r="H100" s="1"/>
      <c r="I100" s="1"/>
      <c r="J100" s="1"/>
      <c r="K100" s="53" t="str">
        <f t="shared" si="14"/>
        <v>CHACO FOR EVER</v>
      </c>
      <c r="L100" s="53" t="s">
        <v>63</v>
      </c>
      <c r="M100" s="53" t="str">
        <f>V140</f>
        <v>G. Y ESGRIMA (MZA.)</v>
      </c>
      <c r="N100" s="53"/>
      <c r="O100" s="55"/>
      <c r="P100" s="55"/>
      <c r="Q100" s="55"/>
      <c r="R100" s="55"/>
      <c r="S100" s="55"/>
      <c r="U100" s="37">
        <f t="shared" si="15"/>
        <v>22</v>
      </c>
      <c r="V100" s="37"/>
      <c r="W100" s="37"/>
      <c r="X100" s="37"/>
      <c r="Y100" s="37"/>
    </row>
    <row r="101" ht="18.0" customHeight="1">
      <c r="B101" s="1"/>
      <c r="C101" s="1"/>
      <c r="D101" s="1"/>
      <c r="E101" s="53" t="str">
        <f>V116</f>
        <v>FERRO CARRIL OESTE</v>
      </c>
      <c r="F101" s="53" t="s">
        <v>63</v>
      </c>
      <c r="G101" s="53" t="str">
        <f t="shared" si="12"/>
        <v>CHACARITA JRS.</v>
      </c>
      <c r="H101" s="1"/>
      <c r="I101" s="1"/>
      <c r="J101" s="1"/>
      <c r="K101" s="53" t="str">
        <f t="shared" si="14"/>
        <v>DEF. DE BELGRANO</v>
      </c>
      <c r="L101" s="53" t="s">
        <v>63</v>
      </c>
      <c r="M101" s="53" t="str">
        <f>V139</f>
        <v>NVA. CHICAGO</v>
      </c>
      <c r="N101" s="53"/>
      <c r="O101" s="55"/>
      <c r="P101" s="55"/>
      <c r="Q101" s="55"/>
      <c r="R101" s="55"/>
      <c r="S101" s="55"/>
      <c r="U101" s="37">
        <f t="shared" si="15"/>
        <v>23</v>
      </c>
      <c r="V101" s="37"/>
      <c r="W101" s="37"/>
      <c r="X101" s="37"/>
      <c r="Y101" s="37"/>
    </row>
    <row r="102" ht="12.75" customHeight="1">
      <c r="B102" s="1"/>
      <c r="C102" s="1"/>
      <c r="D102" s="1"/>
      <c r="E102" s="53" t="str">
        <f>V115</f>
        <v>SAN MIGUEL</v>
      </c>
      <c r="F102" s="53" t="s">
        <v>63</v>
      </c>
      <c r="G102" s="53" t="str">
        <f t="shared" si="12"/>
        <v>ESTUDIANTES</v>
      </c>
      <c r="H102" s="1"/>
      <c r="I102" s="1"/>
      <c r="J102" s="1"/>
      <c r="K102" s="53" t="str">
        <f t="shared" si="14"/>
        <v>ALMAGRO</v>
      </c>
      <c r="L102" s="53" t="s">
        <v>63</v>
      </c>
      <c r="M102" s="53" t="str">
        <f>V138</f>
        <v>DEP. MORÓN</v>
      </c>
      <c r="N102" s="1"/>
      <c r="O102" s="37"/>
      <c r="P102" s="37"/>
      <c r="Q102" s="37"/>
      <c r="R102" s="37"/>
      <c r="S102" s="37"/>
      <c r="U102" s="37">
        <f t="shared" si="15"/>
        <v>24</v>
      </c>
      <c r="V102" s="37"/>
      <c r="W102" s="37"/>
      <c r="X102" s="37"/>
      <c r="Y102" s="37"/>
    </row>
    <row r="103" ht="18.0" customHeight="1">
      <c r="B103" s="1"/>
      <c r="C103" s="1"/>
      <c r="D103" s="1"/>
      <c r="E103" s="53" t="str">
        <f>V137</f>
        <v>QUILMES A.C.</v>
      </c>
      <c r="F103" s="53" t="s">
        <v>63</v>
      </c>
      <c r="G103" s="53" t="str">
        <f>V136</f>
        <v>TALLERES (R.E.)</v>
      </c>
      <c r="H103" s="1"/>
      <c r="I103" s="1"/>
      <c r="J103" s="1"/>
      <c r="K103" s="53" t="str">
        <f t="shared" si="14"/>
        <v>BROWN (AD.)</v>
      </c>
      <c r="L103" s="53" t="s">
        <v>63</v>
      </c>
      <c r="M103" s="53" t="str">
        <f>V158</f>
        <v>TEMPERLEY</v>
      </c>
      <c r="N103" s="51"/>
      <c r="O103" s="52"/>
      <c r="P103" s="52"/>
      <c r="Q103" s="52"/>
      <c r="R103" s="52"/>
      <c r="S103" s="52"/>
      <c r="U103" s="37">
        <f t="shared" si="15"/>
        <v>25</v>
      </c>
      <c r="V103" s="37"/>
      <c r="W103" s="37"/>
      <c r="X103" s="37"/>
      <c r="Y103" s="37"/>
    </row>
    <row r="104" ht="18.0" customHeight="1">
      <c r="B104" s="1"/>
      <c r="C104" s="1"/>
      <c r="D104" s="1"/>
      <c r="E104" s="53"/>
      <c r="F104" s="53"/>
      <c r="G104" s="53"/>
      <c r="H104" s="1"/>
      <c r="I104" s="1"/>
      <c r="J104" s="1"/>
      <c r="K104" s="53"/>
      <c r="L104" s="53"/>
      <c r="M104" s="53"/>
      <c r="N104" s="51"/>
      <c r="O104" s="52"/>
      <c r="P104" s="52"/>
      <c r="Q104" s="52"/>
      <c r="R104" s="52"/>
      <c r="S104" s="52"/>
      <c r="U104" s="37"/>
      <c r="V104" s="37"/>
      <c r="W104" s="37"/>
      <c r="X104" s="37"/>
      <c r="Y104" s="37"/>
    </row>
    <row r="105" ht="18.0" customHeight="1">
      <c r="B105" s="1"/>
      <c r="C105" s="1"/>
      <c r="D105" s="1"/>
      <c r="E105" s="53"/>
      <c r="F105" s="53"/>
      <c r="G105" s="56" t="s">
        <v>64</v>
      </c>
      <c r="H105" s="57" t="str">
        <f>K94</f>
        <v>ALTE. BROWN</v>
      </c>
      <c r="I105" s="58"/>
      <c r="J105" s="59" t="s">
        <v>63</v>
      </c>
      <c r="K105" s="60" t="str">
        <f>G94</f>
        <v>T. SUÁREZ</v>
      </c>
      <c r="L105" s="53"/>
      <c r="M105" s="53"/>
      <c r="N105" s="51"/>
      <c r="O105" s="52"/>
      <c r="P105" s="52"/>
      <c r="Q105" s="52"/>
      <c r="R105" s="52"/>
      <c r="S105" s="52"/>
      <c r="U105" s="37"/>
      <c r="V105" s="37"/>
      <c r="W105" s="37"/>
      <c r="X105" s="37"/>
      <c r="Y105" s="37"/>
    </row>
    <row r="106" ht="12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37"/>
      <c r="P106" s="37"/>
      <c r="Q106" s="37"/>
      <c r="R106" s="37"/>
      <c r="S106" s="37"/>
      <c r="U106" s="37">
        <f>1+U103</f>
        <v>26</v>
      </c>
      <c r="V106" s="37"/>
      <c r="W106" s="37"/>
      <c r="X106" s="37"/>
      <c r="Y106" s="37"/>
    </row>
    <row r="107" ht="18.0" customHeight="1">
      <c r="B107" s="1"/>
      <c r="C107" s="1"/>
      <c r="D107" s="1"/>
      <c r="E107" s="51" t="s">
        <v>66</v>
      </c>
      <c r="H107" s="1"/>
      <c r="I107" s="1"/>
      <c r="J107" s="1"/>
      <c r="K107" s="51" t="s">
        <v>66</v>
      </c>
      <c r="N107" s="53"/>
      <c r="O107" s="55"/>
      <c r="P107" s="55"/>
      <c r="Q107" s="55"/>
      <c r="R107" s="55"/>
      <c r="S107" s="55"/>
      <c r="U107" s="37">
        <f t="shared" ref="U107:U112" si="16">1+U106</f>
        <v>27</v>
      </c>
      <c r="V107" s="37"/>
      <c r="W107" s="37"/>
      <c r="X107" s="37"/>
      <c r="Y107" s="37"/>
    </row>
    <row r="108" ht="12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53"/>
      <c r="O108" s="55"/>
      <c r="P108" s="55"/>
      <c r="Q108" s="55"/>
      <c r="R108" s="55"/>
      <c r="S108" s="55"/>
      <c r="U108" s="37">
        <f t="shared" si="16"/>
        <v>28</v>
      </c>
      <c r="V108" s="37"/>
      <c r="W108" s="37"/>
      <c r="X108" s="37"/>
      <c r="Y108" s="37"/>
    </row>
    <row r="109" ht="12.75" customHeight="1">
      <c r="B109" s="1"/>
      <c r="C109" s="1"/>
      <c r="D109" s="1"/>
      <c r="E109" s="53" t="str">
        <f>V136</f>
        <v>TALLERES (R.E.)</v>
      </c>
      <c r="F109" s="53"/>
      <c r="G109" s="54" t="s">
        <v>62</v>
      </c>
      <c r="H109" s="1"/>
      <c r="I109" s="1"/>
      <c r="J109" s="1"/>
      <c r="K109" s="54" t="s">
        <v>62</v>
      </c>
      <c r="L109" s="53"/>
      <c r="M109" s="53" t="str">
        <f>V157</f>
        <v>BROWN (AD.)</v>
      </c>
      <c r="N109" s="53"/>
      <c r="O109" s="55"/>
      <c r="P109" s="55"/>
      <c r="Q109" s="55"/>
      <c r="R109" s="55"/>
      <c r="S109" s="55"/>
      <c r="U109" s="37">
        <f t="shared" si="16"/>
        <v>29</v>
      </c>
      <c r="V109" s="37"/>
      <c r="W109" s="37"/>
      <c r="X109" s="37"/>
      <c r="Y109" s="37"/>
    </row>
    <row r="110" ht="12.75" customHeight="1">
      <c r="B110" s="1"/>
      <c r="C110" s="1"/>
      <c r="D110" s="1"/>
      <c r="E110" s="53" t="str">
        <f>V133</f>
        <v>ESTUDIANTES</v>
      </c>
      <c r="F110" s="53" t="s">
        <v>63</v>
      </c>
      <c r="G110" s="53" t="str">
        <f>V137</f>
        <v>QUILMES A.C.</v>
      </c>
      <c r="H110" s="1"/>
      <c r="I110" s="1"/>
      <c r="J110" s="1"/>
      <c r="K110" s="53" t="str">
        <f>V158</f>
        <v>TEMPERLEY</v>
      </c>
      <c r="L110" s="53" t="s">
        <v>63</v>
      </c>
      <c r="M110" s="53" t="str">
        <f>V156</f>
        <v>ALMAGRO</v>
      </c>
      <c r="N110" s="53"/>
      <c r="O110" s="55"/>
      <c r="P110" s="55"/>
      <c r="Q110" s="55"/>
      <c r="R110" s="55"/>
      <c r="S110" s="55"/>
      <c r="U110" s="37">
        <f t="shared" si="16"/>
        <v>30</v>
      </c>
      <c r="V110" s="37"/>
      <c r="W110" s="37"/>
      <c r="X110" s="37"/>
      <c r="Y110" s="37"/>
    </row>
    <row r="111" ht="12.75" customHeight="1">
      <c r="B111" s="1"/>
      <c r="C111" s="1"/>
      <c r="D111" s="1"/>
      <c r="E111" s="53" t="str">
        <f>V132</f>
        <v>CHACARITA JRS.</v>
      </c>
      <c r="F111" s="53" t="s">
        <v>63</v>
      </c>
      <c r="G111" s="53" t="str">
        <f t="shared" ref="G111:G114" si="17">V115</f>
        <v>SAN MIGUEL</v>
      </c>
      <c r="H111" s="1"/>
      <c r="I111" s="1"/>
      <c r="J111" s="1"/>
      <c r="K111" s="53" t="str">
        <f t="shared" ref="K111:K118" si="18">V138</f>
        <v>DEP. MORÓN</v>
      </c>
      <c r="L111" s="53" t="s">
        <v>63</v>
      </c>
      <c r="M111" s="53" t="str">
        <f>V155</f>
        <v>DEF. DE BELGRANO</v>
      </c>
      <c r="N111" s="53"/>
      <c r="O111" s="55"/>
      <c r="P111" s="55"/>
      <c r="Q111" s="55"/>
      <c r="R111" s="55"/>
      <c r="S111" s="55"/>
      <c r="U111" s="37">
        <f t="shared" si="16"/>
        <v>31</v>
      </c>
      <c r="V111" s="37"/>
      <c r="W111" s="37"/>
      <c r="X111" s="37"/>
      <c r="Y111" s="37"/>
    </row>
    <row r="112" ht="12.75" customHeight="1">
      <c r="B112" s="1"/>
      <c r="C112" s="1"/>
      <c r="D112" s="1"/>
      <c r="E112" s="53" t="str">
        <f>V131</f>
        <v>SAN MARTÍN (TUC.)</v>
      </c>
      <c r="F112" s="53" t="s">
        <v>63</v>
      </c>
      <c r="G112" s="53" t="str">
        <f t="shared" si="17"/>
        <v>FERRO CARRIL OESTE</v>
      </c>
      <c r="H112" s="1"/>
      <c r="I112" s="1"/>
      <c r="J112" s="1"/>
      <c r="K112" s="53" t="str">
        <f t="shared" si="18"/>
        <v>NVA. CHICAGO</v>
      </c>
      <c r="L112" s="53" t="s">
        <v>63</v>
      </c>
      <c r="M112" s="53" t="str">
        <f>V154</f>
        <v>CHACO FOR EVER</v>
      </c>
      <c r="N112" s="53"/>
      <c r="O112" s="55"/>
      <c r="P112" s="55"/>
      <c r="Q112" s="55"/>
      <c r="R112" s="55"/>
      <c r="S112" s="55"/>
      <c r="U112" s="37">
        <f t="shared" si="16"/>
        <v>32</v>
      </c>
      <c r="V112" s="37"/>
      <c r="W112" s="37"/>
      <c r="X112" s="37"/>
      <c r="Y112" s="37"/>
    </row>
    <row r="113" ht="12.75" customHeight="1">
      <c r="B113" s="1"/>
      <c r="C113" s="1"/>
      <c r="D113" s="1"/>
      <c r="E113" s="53" t="str">
        <f>V130</f>
        <v>ARSENAL F.C.</v>
      </c>
      <c r="F113" s="53" t="s">
        <v>63</v>
      </c>
      <c r="G113" s="53" t="str">
        <f t="shared" si="17"/>
        <v>DEP. MAIPÚ (MZA.)</v>
      </c>
      <c r="H113" s="1"/>
      <c r="I113" s="1"/>
      <c r="J113" s="1"/>
      <c r="K113" s="53" t="str">
        <f t="shared" si="18"/>
        <v>G. Y ESGRIMA (MZA.)</v>
      </c>
      <c r="L113" s="53" t="s">
        <v>63</v>
      </c>
      <c r="M113" s="53" t="str">
        <f>V153</f>
        <v>SAN TELMO</v>
      </c>
      <c r="N113" s="53"/>
      <c r="O113" s="55"/>
      <c r="P113" s="55"/>
      <c r="Q113" s="55"/>
      <c r="R113" s="55"/>
      <c r="S113" s="55"/>
    </row>
    <row r="114" ht="18.0" customHeight="1">
      <c r="B114" s="1"/>
      <c r="C114" s="1"/>
      <c r="D114" s="1"/>
      <c r="E114" s="53" t="str">
        <f>V129</f>
        <v>SAN MARTÍN (S.J.)</v>
      </c>
      <c r="F114" s="53" t="s">
        <v>63</v>
      </c>
      <c r="G114" s="53" t="str">
        <f t="shared" si="17"/>
        <v>G. Y ESGRIMA (J.)</v>
      </c>
      <c r="H114" s="1"/>
      <c r="I114" s="1"/>
      <c r="J114" s="1"/>
      <c r="K114" s="53" t="str">
        <f t="shared" si="18"/>
        <v>G. Y TIRO (S.)</v>
      </c>
      <c r="L114" s="53" t="s">
        <v>63</v>
      </c>
      <c r="M114" s="53" t="str">
        <f>V152</f>
        <v>AT. DE RAFAELA</v>
      </c>
      <c r="N114" s="53"/>
      <c r="O114" s="55"/>
      <c r="P114" s="55"/>
      <c r="Q114" s="55"/>
      <c r="R114" s="55"/>
      <c r="S114" s="55"/>
    </row>
    <row r="115" ht="18.0" customHeight="1">
      <c r="B115" s="1"/>
      <c r="C115" s="1"/>
      <c r="D115" s="1"/>
      <c r="E115" s="53" t="str">
        <f>V128</f>
        <v>GMO. BROWN (P.M.)</v>
      </c>
      <c r="F115" s="53" t="s">
        <v>63</v>
      </c>
      <c r="G115" s="53" t="str">
        <f t="shared" ref="G115:G118" si="19">V121</f>
        <v>GÜEMES (S.E.)</v>
      </c>
      <c r="H115" s="1"/>
      <c r="I115" s="1"/>
      <c r="J115" s="1"/>
      <c r="K115" s="53" t="str">
        <f t="shared" si="18"/>
        <v>MITRE (S.E.)</v>
      </c>
      <c r="L115" s="53" t="s">
        <v>63</v>
      </c>
      <c r="M115" s="53" t="str">
        <f>V151</f>
        <v>DEP. MADRYN</v>
      </c>
      <c r="N115" s="53"/>
      <c r="O115" s="55"/>
      <c r="P115" s="55"/>
      <c r="Q115" s="55"/>
      <c r="R115" s="55"/>
      <c r="S115" s="55"/>
      <c r="V115" s="61" t="str">
        <f>+IF(V77&lt;&gt;" ",V77,IF(W77&lt;&gt;" ",W77,"1"))</f>
        <v>SAN MIGUEL</v>
      </c>
      <c r="W115" s="62">
        <v>1.0</v>
      </c>
    </row>
    <row r="116" ht="18.0" customHeight="1">
      <c r="B116" s="1"/>
      <c r="C116" s="1"/>
      <c r="D116" s="1"/>
      <c r="E116" s="53" t="str">
        <f>V127</f>
        <v>AGROPECUARIO ARG.</v>
      </c>
      <c r="F116" s="53" t="s">
        <v>63</v>
      </c>
      <c r="G116" s="53" t="str">
        <f t="shared" si="19"/>
        <v>ALVARADO (M.D.P.)</v>
      </c>
      <c r="H116" s="1"/>
      <c r="I116" s="1"/>
      <c r="J116" s="1"/>
      <c r="K116" s="53" t="str">
        <f t="shared" si="18"/>
        <v>ALDOSIVI (M.D.P.)</v>
      </c>
      <c r="L116" s="53" t="s">
        <v>63</v>
      </c>
      <c r="M116" s="53" t="str">
        <f>V148</f>
        <v>DEF. UNIDOS</v>
      </c>
      <c r="N116" s="1"/>
      <c r="O116" s="37"/>
      <c r="P116" s="37"/>
      <c r="Q116" s="37"/>
      <c r="R116" s="37"/>
      <c r="S116" s="37"/>
      <c r="V116" s="63" t="str">
        <f>+IF(V78&lt;&gt;" ",V78,IF(W78&lt;&gt;" ",W78,"2"))</f>
        <v>FERRO CARRIL OESTE</v>
      </c>
      <c r="W116" s="64">
        <v>2.0</v>
      </c>
    </row>
    <row r="117" ht="18.0" customHeight="1">
      <c r="B117" s="1"/>
      <c r="C117" s="1"/>
      <c r="D117" s="1"/>
      <c r="E117" s="53" t="str">
        <f>V126</f>
        <v>ALL BOYS</v>
      </c>
      <c r="F117" s="53" t="s">
        <v>63</v>
      </c>
      <c r="G117" s="53" t="str">
        <f t="shared" si="19"/>
        <v>RACING (CBA.)</v>
      </c>
      <c r="H117" s="1"/>
      <c r="I117" s="1"/>
      <c r="J117" s="1"/>
      <c r="K117" s="53" t="str">
        <f t="shared" si="18"/>
        <v>ESTUDIANTES (R. IV)</v>
      </c>
      <c r="L117" s="53" t="s">
        <v>63</v>
      </c>
      <c r="M117" s="53" t="str">
        <f>V147</f>
        <v>ATLANTA</v>
      </c>
      <c r="N117" s="51"/>
      <c r="O117" s="52"/>
      <c r="P117" s="52"/>
      <c r="Q117" s="52"/>
      <c r="R117" s="52"/>
      <c r="S117" s="52"/>
      <c r="V117" s="61" t="str">
        <f>+IF(V79&lt;&gt;" ",V79,IF(W79&lt;&gt;" ",W79,"3"))</f>
        <v>DEP. MAIPÚ (MZA.)</v>
      </c>
      <c r="W117" s="62">
        <v>3.0</v>
      </c>
    </row>
    <row r="118" ht="18.0" customHeight="1">
      <c r="B118" s="1"/>
      <c r="C118" s="1"/>
      <c r="D118" s="1"/>
      <c r="E118" s="53" t="str">
        <f>V125</f>
        <v>T. SUÁREZ</v>
      </c>
      <c r="F118" s="53" t="s">
        <v>63</v>
      </c>
      <c r="G118" s="53" t="str">
        <f t="shared" si="19"/>
        <v>PATRONATO (P.)</v>
      </c>
      <c r="H118" s="1"/>
      <c r="I118" s="1"/>
      <c r="J118" s="1"/>
      <c r="K118" s="53" t="str">
        <f t="shared" si="18"/>
        <v>COLÓN</v>
      </c>
      <c r="L118" s="53" t="s">
        <v>63</v>
      </c>
      <c r="M118" s="53" t="str">
        <f>V146</f>
        <v>ALTE. BROWN</v>
      </c>
      <c r="N118" s="1"/>
      <c r="O118" s="37"/>
      <c r="P118" s="37"/>
      <c r="Q118" s="37"/>
      <c r="R118" s="37"/>
      <c r="S118" s="37"/>
      <c r="V118" s="63" t="str">
        <f>+IF(V80&lt;&gt;" ",V80,IF(W80&lt;&gt;" ",W80,"4"))</f>
        <v>G. Y ESGRIMA (J.)</v>
      </c>
      <c r="W118" s="64">
        <v>4.0</v>
      </c>
    </row>
    <row r="119" ht="18.0" customHeight="1">
      <c r="B119" s="1"/>
      <c r="C119" s="1"/>
      <c r="D119" s="1"/>
      <c r="E119" s="53"/>
      <c r="F119" s="53"/>
      <c r="G119" s="53"/>
      <c r="H119" s="1"/>
      <c r="I119" s="1"/>
      <c r="J119" s="1"/>
      <c r="K119" s="53"/>
      <c r="L119" s="53"/>
      <c r="M119" s="53"/>
      <c r="N119" s="1"/>
      <c r="O119" s="37"/>
      <c r="P119" s="37"/>
      <c r="Q119" s="37"/>
      <c r="R119" s="37"/>
      <c r="S119" s="37"/>
      <c r="V119" s="63"/>
      <c r="W119" s="64"/>
    </row>
    <row r="120" ht="18.0" customHeight="1">
      <c r="B120" s="1"/>
      <c r="C120" s="1"/>
      <c r="D120" s="1"/>
      <c r="E120" s="53"/>
      <c r="F120" s="53"/>
      <c r="G120" s="56" t="s">
        <v>64</v>
      </c>
      <c r="H120" s="57" t="str">
        <f>E109</f>
        <v>TALLERES (R.E.)</v>
      </c>
      <c r="I120" s="58"/>
      <c r="J120" s="59" t="s">
        <v>63</v>
      </c>
      <c r="K120" s="60" t="str">
        <f>M109</f>
        <v>BROWN (AD.)</v>
      </c>
      <c r="L120" s="53"/>
      <c r="M120" s="53"/>
      <c r="N120" s="1"/>
      <c r="O120" s="37"/>
      <c r="P120" s="37"/>
      <c r="Q120" s="37"/>
      <c r="R120" s="37"/>
      <c r="S120" s="37"/>
      <c r="V120" s="63"/>
      <c r="W120" s="64"/>
    </row>
    <row r="121" ht="12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53"/>
      <c r="O121" s="55"/>
      <c r="P121" s="55"/>
      <c r="Q121" s="55"/>
      <c r="R121" s="55"/>
      <c r="S121" s="55"/>
      <c r="V121" s="61" t="str">
        <f>+IF(V81&lt;&gt;" ",V81,IF(W81&lt;&gt;" ",W81,"5"))</f>
        <v>GÜEMES (S.E.)</v>
      </c>
      <c r="W121" s="62">
        <v>5.0</v>
      </c>
    </row>
    <row r="122" ht="18.0" customHeight="1">
      <c r="B122" s="1"/>
      <c r="C122" s="1"/>
      <c r="D122" s="1"/>
      <c r="E122" s="51" t="s">
        <v>67</v>
      </c>
      <c r="H122" s="1"/>
      <c r="I122" s="1"/>
      <c r="J122" s="1"/>
      <c r="K122" s="51" t="s">
        <v>67</v>
      </c>
      <c r="N122" s="53"/>
      <c r="O122" s="55"/>
      <c r="P122" s="55"/>
      <c r="Q122" s="55"/>
      <c r="R122" s="55"/>
      <c r="S122" s="55"/>
      <c r="V122" s="63" t="str">
        <f>+IF(V82&lt;&gt;" ",V82,IF(W82&lt;&gt;" ",W82,"6"))</f>
        <v>ALVARADO (M.D.P.)</v>
      </c>
      <c r="W122" s="64">
        <v>6.0</v>
      </c>
    </row>
    <row r="123" ht="12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53"/>
      <c r="O123" s="55"/>
      <c r="P123" s="55"/>
      <c r="Q123" s="55"/>
      <c r="R123" s="55"/>
      <c r="S123" s="55"/>
      <c r="V123" s="61" t="str">
        <f>+IF(V83&lt;&gt;" ",V83,IF(W83&lt;&gt;" ",W83,"7"))</f>
        <v>RACING (CBA.)</v>
      </c>
      <c r="W123" s="62">
        <v>7.0</v>
      </c>
    </row>
    <row r="124" ht="18.0" customHeight="1">
      <c r="B124" s="1"/>
      <c r="C124" s="1"/>
      <c r="D124" s="1"/>
      <c r="E124" s="54" t="s">
        <v>62</v>
      </c>
      <c r="F124" s="53"/>
      <c r="G124" s="53" t="str">
        <f t="shared" ref="G124:G133" si="20">V124</f>
        <v>PATRONATO (P.)</v>
      </c>
      <c r="H124" s="1"/>
      <c r="I124" s="1"/>
      <c r="J124" s="1"/>
      <c r="K124" s="53" t="str">
        <f t="shared" ref="K124:K127" si="21">V145</f>
        <v>COLÓN</v>
      </c>
      <c r="L124" s="53"/>
      <c r="M124" s="54" t="s">
        <v>62</v>
      </c>
      <c r="N124" s="53"/>
      <c r="O124" s="55"/>
      <c r="P124" s="55"/>
      <c r="Q124" s="55"/>
      <c r="R124" s="55"/>
      <c r="S124" s="55"/>
      <c r="V124" s="63" t="str">
        <f>+IF(V84&lt;&gt;" ",V84,IF(W84&lt;&gt;" ",W84,"8"))</f>
        <v>PATRONATO (P.)</v>
      </c>
      <c r="W124" s="64">
        <v>8.0</v>
      </c>
    </row>
    <row r="125" ht="18.0" customHeight="1">
      <c r="B125" s="1"/>
      <c r="C125" s="1"/>
      <c r="D125" s="1"/>
      <c r="E125" s="53" t="str">
        <f>V123</f>
        <v>RACING (CBA.)</v>
      </c>
      <c r="F125" s="53" t="s">
        <v>63</v>
      </c>
      <c r="G125" s="53" t="str">
        <f t="shared" si="20"/>
        <v>T. SUÁREZ</v>
      </c>
      <c r="H125" s="1"/>
      <c r="I125" s="1"/>
      <c r="J125" s="1"/>
      <c r="K125" s="53" t="str">
        <f t="shared" si="21"/>
        <v>ALTE. BROWN</v>
      </c>
      <c r="L125" s="53" t="s">
        <v>63</v>
      </c>
      <c r="M125" s="53" t="str">
        <f>V144</f>
        <v>ESTUDIANTES (R. IV)</v>
      </c>
      <c r="N125" s="53"/>
      <c r="O125" s="55"/>
      <c r="P125" s="55"/>
      <c r="Q125" s="55"/>
      <c r="R125" s="55"/>
      <c r="S125" s="55"/>
      <c r="V125" s="61" t="str">
        <f>+IF(V85&lt;&gt;" ",V85,IF(W85&lt;&gt;" ",W85,"9"))</f>
        <v>T. SUÁREZ</v>
      </c>
      <c r="W125" s="62">
        <v>9.0</v>
      </c>
    </row>
    <row r="126" ht="18.0" customHeight="1">
      <c r="B126" s="1"/>
      <c r="C126" s="1"/>
      <c r="D126" s="1"/>
      <c r="E126" s="53" t="str">
        <f>V122</f>
        <v>ALVARADO (M.D.P.)</v>
      </c>
      <c r="F126" s="53" t="s">
        <v>63</v>
      </c>
      <c r="G126" s="53" t="str">
        <f t="shared" si="20"/>
        <v>ALL BOYS</v>
      </c>
      <c r="H126" s="1"/>
      <c r="I126" s="1"/>
      <c r="J126" s="1"/>
      <c r="K126" s="53" t="str">
        <f t="shared" si="21"/>
        <v>ATLANTA</v>
      </c>
      <c r="L126" s="53" t="s">
        <v>63</v>
      </c>
      <c r="M126" s="53" t="str">
        <f>V143</f>
        <v>ALDOSIVI (M.D.P.)</v>
      </c>
      <c r="N126" s="53"/>
      <c r="O126" s="55"/>
      <c r="P126" s="55"/>
      <c r="Q126" s="55"/>
      <c r="R126" s="55"/>
      <c r="S126" s="55"/>
      <c r="V126" s="63" t="str">
        <f>+IF(V86&lt;&gt;" ",V86,IF(W86&lt;&gt;" ",W86,"10"))</f>
        <v>ALL BOYS</v>
      </c>
      <c r="W126" s="64">
        <v>10.0</v>
      </c>
    </row>
    <row r="127" ht="18.0" customHeight="1">
      <c r="B127" s="1"/>
      <c r="C127" s="1"/>
      <c r="D127" s="1"/>
      <c r="E127" s="53" t="str">
        <f>V121</f>
        <v>GÜEMES (S.E.)</v>
      </c>
      <c r="F127" s="53" t="s">
        <v>63</v>
      </c>
      <c r="G127" s="53" t="str">
        <f t="shared" si="20"/>
        <v>AGROPECUARIO ARG.</v>
      </c>
      <c r="H127" s="1"/>
      <c r="I127" s="1"/>
      <c r="J127" s="1"/>
      <c r="K127" s="53" t="str">
        <f t="shared" si="21"/>
        <v>DEF. UNIDOS</v>
      </c>
      <c r="L127" s="53" t="s">
        <v>63</v>
      </c>
      <c r="M127" s="53" t="str">
        <f>V142</f>
        <v>MITRE (S.E.)</v>
      </c>
      <c r="N127" s="53"/>
      <c r="O127" s="55"/>
      <c r="P127" s="55"/>
      <c r="Q127" s="55"/>
      <c r="R127" s="55"/>
      <c r="S127" s="55"/>
      <c r="V127" s="61" t="str">
        <f>+IF(V87&lt;&gt;" ",V87,IF(W87&lt;&gt;" ",W87,"11"))</f>
        <v>AGROPECUARIO ARG.</v>
      </c>
      <c r="W127" s="62">
        <v>11.0</v>
      </c>
    </row>
    <row r="128" ht="18.0" customHeight="1">
      <c r="B128" s="1"/>
      <c r="C128" s="1"/>
      <c r="D128" s="1"/>
      <c r="E128" s="53" t="str">
        <f>V118</f>
        <v>G. Y ESGRIMA (J.)</v>
      </c>
      <c r="F128" s="53" t="s">
        <v>63</v>
      </c>
      <c r="G128" s="53" t="str">
        <f t="shared" si="20"/>
        <v>GMO. BROWN (P.M.)</v>
      </c>
      <c r="H128" s="1"/>
      <c r="I128" s="1"/>
      <c r="J128" s="1"/>
      <c r="K128" s="53" t="str">
        <f t="shared" ref="K128:K133" si="22">V151</f>
        <v>DEP. MADRYN</v>
      </c>
      <c r="L128" s="53" t="s">
        <v>63</v>
      </c>
      <c r="M128" s="53" t="str">
        <f>V141</f>
        <v>G. Y TIRO (S.)</v>
      </c>
      <c r="N128" s="53"/>
      <c r="O128" s="55"/>
      <c r="P128" s="55"/>
      <c r="Q128" s="55"/>
      <c r="R128" s="55"/>
      <c r="S128" s="55"/>
      <c r="V128" s="63" t="str">
        <f>+IF(V88&lt;&gt;" ",V88,IF(W88&lt;&gt;" ",W88,"12"))</f>
        <v>GMO. BROWN (P.M.)</v>
      </c>
      <c r="W128" s="64">
        <v>12.0</v>
      </c>
    </row>
    <row r="129" ht="18.0" customHeight="1">
      <c r="B129" s="1"/>
      <c r="C129" s="1"/>
      <c r="D129" s="1"/>
      <c r="E129" s="53" t="str">
        <f>V117</f>
        <v>DEP. MAIPÚ (MZA.)</v>
      </c>
      <c r="F129" s="53" t="s">
        <v>63</v>
      </c>
      <c r="G129" s="53" t="str">
        <f t="shared" si="20"/>
        <v>SAN MARTÍN (S.J.)</v>
      </c>
      <c r="H129" s="1"/>
      <c r="I129" s="1"/>
      <c r="J129" s="1"/>
      <c r="K129" s="53" t="str">
        <f t="shared" si="22"/>
        <v>AT. DE RAFAELA</v>
      </c>
      <c r="L129" s="53" t="s">
        <v>63</v>
      </c>
      <c r="M129" s="53" t="str">
        <f>V140</f>
        <v>G. Y ESGRIMA (MZA.)</v>
      </c>
      <c r="N129" s="53"/>
      <c r="O129" s="55"/>
      <c r="P129" s="55"/>
      <c r="Q129" s="55"/>
      <c r="R129" s="55"/>
      <c r="S129" s="55"/>
      <c r="V129" s="61" t="str">
        <f>+IF(V91&lt;&gt;" ",V91,IF(W91&lt;&gt;" ",W91,"13"))</f>
        <v>SAN MARTÍN (S.J.)</v>
      </c>
      <c r="W129" s="62">
        <v>13.0</v>
      </c>
    </row>
    <row r="130" ht="18.0" customHeight="1">
      <c r="B130" s="1"/>
      <c r="C130" s="1"/>
      <c r="D130" s="1"/>
      <c r="E130" s="53" t="str">
        <f>V116</f>
        <v>FERRO CARRIL OESTE</v>
      </c>
      <c r="F130" s="53" t="s">
        <v>63</v>
      </c>
      <c r="G130" s="53" t="str">
        <f t="shared" si="20"/>
        <v>ARSENAL F.C.</v>
      </c>
      <c r="H130" s="1"/>
      <c r="I130" s="1"/>
      <c r="J130" s="1"/>
      <c r="K130" s="53" t="str">
        <f t="shared" si="22"/>
        <v>SAN TELMO</v>
      </c>
      <c r="L130" s="53" t="s">
        <v>63</v>
      </c>
      <c r="M130" s="53" t="str">
        <f>V139</f>
        <v>NVA. CHICAGO</v>
      </c>
      <c r="N130" s="65"/>
      <c r="O130" s="66"/>
      <c r="P130" s="66"/>
      <c r="Q130" s="66"/>
      <c r="R130" s="66"/>
      <c r="S130" s="66"/>
      <c r="V130" s="63" t="str">
        <f>+IF(V92&lt;&gt;" ",V92,IF(W92&lt;&gt;" ",W92,"14"))</f>
        <v>ARSENAL F.C.</v>
      </c>
      <c r="W130" s="64">
        <v>14.0</v>
      </c>
    </row>
    <row r="131" ht="18.0" customHeight="1">
      <c r="B131" s="1"/>
      <c r="C131" s="1"/>
      <c r="D131" s="1"/>
      <c r="E131" s="53" t="str">
        <f>V115</f>
        <v>SAN MIGUEL</v>
      </c>
      <c r="F131" s="53" t="s">
        <v>63</v>
      </c>
      <c r="G131" s="53" t="str">
        <f t="shared" si="20"/>
        <v>SAN MARTÍN (TUC.)</v>
      </c>
      <c r="H131" s="1"/>
      <c r="I131" s="1"/>
      <c r="J131" s="1"/>
      <c r="K131" s="53" t="str">
        <f t="shared" si="22"/>
        <v>CHACO FOR EVER</v>
      </c>
      <c r="L131" s="53" t="s">
        <v>63</v>
      </c>
      <c r="M131" s="53" t="str">
        <f>V138</f>
        <v>DEP. MORÓN</v>
      </c>
      <c r="N131" s="51"/>
      <c r="O131" s="52"/>
      <c r="P131" s="52"/>
      <c r="Q131" s="52"/>
      <c r="R131" s="52"/>
      <c r="S131" s="52"/>
      <c r="V131" s="61" t="str">
        <f>+IF(V93&lt;&gt;" ",V93,IF(W93&lt;&gt;" ",W93,"15"))</f>
        <v>SAN MARTÍN (TUC.)</v>
      </c>
      <c r="W131" s="62">
        <v>15.0</v>
      </c>
    </row>
    <row r="132" ht="18.0" customHeight="1">
      <c r="B132" s="1"/>
      <c r="C132" s="1"/>
      <c r="D132" s="1"/>
      <c r="E132" s="53" t="str">
        <f>V137</f>
        <v>QUILMES A.C.</v>
      </c>
      <c r="F132" s="53" t="s">
        <v>63</v>
      </c>
      <c r="G132" s="53" t="str">
        <f t="shared" si="20"/>
        <v>CHACARITA JRS.</v>
      </c>
      <c r="H132" s="1"/>
      <c r="I132" s="1"/>
      <c r="J132" s="1"/>
      <c r="K132" s="53" t="str">
        <f t="shared" si="22"/>
        <v>DEF. DE BELGRANO</v>
      </c>
      <c r="L132" s="53" t="s">
        <v>63</v>
      </c>
      <c r="M132" s="53" t="str">
        <f>V158</f>
        <v>TEMPERLEY</v>
      </c>
      <c r="N132" s="65"/>
      <c r="O132" s="66"/>
      <c r="P132" s="66"/>
      <c r="Q132" s="66"/>
      <c r="R132" s="66"/>
      <c r="S132" s="66"/>
      <c r="V132" s="63" t="str">
        <f>+IF(V94&lt;&gt;" ",V94,IF(W94&lt;&gt;" ",W94,"16"))</f>
        <v>CHACARITA JRS.</v>
      </c>
      <c r="W132" s="64">
        <v>16.0</v>
      </c>
    </row>
    <row r="133" ht="18.0" customHeight="1">
      <c r="B133" s="1"/>
      <c r="C133" s="1"/>
      <c r="D133" s="1"/>
      <c r="E133" s="53" t="str">
        <f>V136</f>
        <v>TALLERES (R.E.)</v>
      </c>
      <c r="F133" s="53" t="s">
        <v>63</v>
      </c>
      <c r="G133" s="53" t="str">
        <f t="shared" si="20"/>
        <v>ESTUDIANTES</v>
      </c>
      <c r="H133" s="1"/>
      <c r="I133" s="1"/>
      <c r="J133" s="1"/>
      <c r="K133" s="53" t="str">
        <f t="shared" si="22"/>
        <v>ALMAGRO</v>
      </c>
      <c r="L133" s="53" t="s">
        <v>63</v>
      </c>
      <c r="M133" s="53" t="str">
        <f>V157</f>
        <v>BROWN (AD.)</v>
      </c>
      <c r="N133" s="53"/>
      <c r="O133" s="55"/>
      <c r="P133" s="55"/>
      <c r="Q133" s="55"/>
      <c r="R133" s="55"/>
      <c r="S133" s="55"/>
      <c r="V133" s="67" t="str">
        <f>+IF(V95&lt;&gt;" ",V95,IF(W95&lt;&gt;" ",W95,"17"))</f>
        <v>ESTUDIANTES</v>
      </c>
      <c r="W133" s="68">
        <v>17.0</v>
      </c>
    </row>
    <row r="134" ht="18.0" customHeight="1">
      <c r="B134" s="1"/>
      <c r="C134" s="1"/>
      <c r="D134" s="1"/>
      <c r="E134" s="53"/>
      <c r="F134" s="53"/>
      <c r="G134" s="53"/>
      <c r="H134" s="1"/>
      <c r="I134" s="1"/>
      <c r="J134" s="1"/>
      <c r="K134" s="53"/>
      <c r="L134" s="53"/>
      <c r="M134" s="53"/>
      <c r="N134" s="53"/>
      <c r="O134" s="55"/>
      <c r="P134" s="55"/>
      <c r="Q134" s="55"/>
      <c r="R134" s="55"/>
      <c r="S134" s="55"/>
      <c r="V134" s="67"/>
      <c r="W134" s="68"/>
    </row>
    <row r="135" ht="18.0" customHeight="1">
      <c r="B135" s="1"/>
      <c r="C135" s="1"/>
      <c r="D135" s="1"/>
      <c r="E135" s="53"/>
      <c r="F135" s="53"/>
      <c r="G135" s="56" t="s">
        <v>64</v>
      </c>
      <c r="H135" s="57" t="str">
        <f>K124</f>
        <v>COLÓN</v>
      </c>
      <c r="I135" s="58"/>
      <c r="J135" s="59" t="s">
        <v>63</v>
      </c>
      <c r="K135" s="60" t="str">
        <f>G124</f>
        <v>PATRONATO (P.)</v>
      </c>
      <c r="L135" s="53"/>
      <c r="M135" s="53"/>
      <c r="N135" s="53"/>
      <c r="O135" s="55"/>
      <c r="P135" s="55"/>
      <c r="Q135" s="55"/>
      <c r="R135" s="55"/>
      <c r="S135" s="55"/>
      <c r="V135" s="67"/>
      <c r="W135" s="68"/>
    </row>
    <row r="136" ht="12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53"/>
      <c r="O136" s="55"/>
      <c r="P136" s="55"/>
      <c r="Q136" s="55"/>
      <c r="R136" s="55"/>
      <c r="S136" s="55"/>
      <c r="V136" s="69" t="str">
        <f>+IF(V96&lt;&gt;" ",V96,IF(W96&lt;&gt;" ",W96,"18"))</f>
        <v>TALLERES (R.E.)</v>
      </c>
      <c r="W136" s="64">
        <v>18.0</v>
      </c>
    </row>
    <row r="137" ht="18.0" customHeight="1">
      <c r="B137" s="1"/>
      <c r="C137" s="1"/>
      <c r="D137" s="1"/>
      <c r="E137" s="51" t="s">
        <v>68</v>
      </c>
      <c r="H137" s="1"/>
      <c r="I137" s="1"/>
      <c r="J137" s="1"/>
      <c r="K137" s="51" t="s">
        <v>68</v>
      </c>
      <c r="N137" s="53"/>
      <c r="O137" s="55"/>
      <c r="P137" s="55"/>
      <c r="Q137" s="55"/>
      <c r="R137" s="55"/>
      <c r="S137" s="55"/>
      <c r="V137" s="70" t="str">
        <f>+IF(V97&lt;&gt;" ",V97,IF(W97&lt;&gt;" ",W97,"19"))</f>
        <v>QUILMES A.C.</v>
      </c>
      <c r="W137" s="71">
        <v>19.0</v>
      </c>
    </row>
    <row r="138" ht="12.75" customHeight="1">
      <c r="B138" s="1"/>
      <c r="C138" s="1"/>
      <c r="D138" s="1"/>
      <c r="E138" s="65"/>
      <c r="F138" s="65"/>
      <c r="G138" s="65"/>
      <c r="H138" s="1"/>
      <c r="I138" s="1"/>
      <c r="J138" s="1"/>
      <c r="K138" s="65"/>
      <c r="L138" s="65"/>
      <c r="M138" s="65"/>
      <c r="N138" s="53"/>
      <c r="O138" s="55"/>
      <c r="P138" s="55"/>
      <c r="Q138" s="55"/>
      <c r="R138" s="55"/>
      <c r="S138" s="55"/>
      <c r="V138" s="61" t="str">
        <f>+IF(X77&lt;&gt;" ",X77,IF(Y77&lt;&gt;" ",Y77,"1"))</f>
        <v>DEP. MORÓN</v>
      </c>
      <c r="W138" s="62">
        <v>1.0</v>
      </c>
    </row>
    <row r="139" ht="18.0" customHeight="1">
      <c r="B139" s="1"/>
      <c r="C139" s="1"/>
      <c r="D139" s="1"/>
      <c r="E139" s="53" t="str">
        <f>V133</f>
        <v>ESTUDIANTES</v>
      </c>
      <c r="F139" s="53"/>
      <c r="G139" s="54" t="s">
        <v>62</v>
      </c>
      <c r="H139" s="1"/>
      <c r="I139" s="1"/>
      <c r="J139" s="1"/>
      <c r="K139" s="54" t="s">
        <v>62</v>
      </c>
      <c r="L139" s="53"/>
      <c r="M139" s="53" t="str">
        <f>V156</f>
        <v>ALMAGRO</v>
      </c>
      <c r="N139" s="53"/>
      <c r="O139" s="55"/>
      <c r="P139" s="55"/>
      <c r="Q139" s="55"/>
      <c r="R139" s="55"/>
      <c r="S139" s="55"/>
      <c r="V139" s="63" t="str">
        <f>+IF(X78&lt;&gt;" ",X78,IF(Y78&lt;&gt;" ",Y78,"2"))</f>
        <v>NVA. CHICAGO</v>
      </c>
      <c r="W139" s="64">
        <v>2.0</v>
      </c>
    </row>
    <row r="140" ht="18.0" customHeight="1">
      <c r="B140" s="1"/>
      <c r="C140" s="1"/>
      <c r="D140" s="1"/>
      <c r="E140" s="53" t="str">
        <f>V132</f>
        <v>CHACARITA JRS.</v>
      </c>
      <c r="F140" s="53" t="s">
        <v>63</v>
      </c>
      <c r="G140" s="53" t="str">
        <f t="shared" ref="G140:G141" si="23">V136</f>
        <v>TALLERES (R.E.)</v>
      </c>
      <c r="H140" s="1"/>
      <c r="I140" s="1"/>
      <c r="J140" s="1"/>
      <c r="K140" s="53" t="str">
        <f t="shared" ref="K140:K141" si="24">V157</f>
        <v>BROWN (AD.)</v>
      </c>
      <c r="L140" s="53" t="s">
        <v>63</v>
      </c>
      <c r="M140" s="53" t="str">
        <f>V155</f>
        <v>DEF. DE BELGRANO</v>
      </c>
      <c r="N140" s="53"/>
      <c r="O140" s="55"/>
      <c r="P140" s="55"/>
      <c r="Q140" s="55"/>
      <c r="R140" s="55"/>
      <c r="S140" s="55"/>
      <c r="V140" s="61" t="str">
        <f>+IF(X79&lt;&gt;" ",X79,IF(Y79&lt;&gt;" ",Y79,"3"))</f>
        <v>G. Y ESGRIMA (MZA.)</v>
      </c>
      <c r="W140" s="62">
        <v>3.0</v>
      </c>
    </row>
    <row r="141" ht="18.0" customHeight="1">
      <c r="B141" s="1"/>
      <c r="C141" s="1"/>
      <c r="D141" s="1"/>
      <c r="E141" s="53" t="str">
        <f>V131</f>
        <v>SAN MARTÍN (TUC.)</v>
      </c>
      <c r="F141" s="53" t="s">
        <v>63</v>
      </c>
      <c r="G141" s="53" t="str">
        <f t="shared" si="23"/>
        <v>QUILMES A.C.</v>
      </c>
      <c r="H141" s="1"/>
      <c r="I141" s="1"/>
      <c r="J141" s="1"/>
      <c r="K141" s="53" t="str">
        <f t="shared" si="24"/>
        <v>TEMPERLEY</v>
      </c>
      <c r="L141" s="53" t="s">
        <v>63</v>
      </c>
      <c r="M141" s="53" t="str">
        <f>V154</f>
        <v>CHACO FOR EVER</v>
      </c>
      <c r="N141" s="53"/>
      <c r="O141" s="55"/>
      <c r="P141" s="55"/>
      <c r="Q141" s="55"/>
      <c r="R141" s="55"/>
      <c r="S141" s="55"/>
      <c r="V141" s="63" t="str">
        <f>+IF(X80&lt;&gt;" ",X80,IF(Y80&lt;&gt;" ",Y80,"4"))</f>
        <v>G. Y TIRO (S.)</v>
      </c>
      <c r="W141" s="64">
        <v>4.0</v>
      </c>
    </row>
    <row r="142" ht="18.0" customHeight="1">
      <c r="B142" s="1"/>
      <c r="C142" s="1"/>
      <c r="D142" s="1"/>
      <c r="E142" s="53" t="str">
        <f>V130</f>
        <v>ARSENAL F.C.</v>
      </c>
      <c r="F142" s="53" t="s">
        <v>63</v>
      </c>
      <c r="G142" s="53" t="str">
        <f t="shared" ref="G142:G145" si="25">V115</f>
        <v>SAN MIGUEL</v>
      </c>
      <c r="H142" s="1"/>
      <c r="I142" s="1"/>
      <c r="J142" s="1"/>
      <c r="K142" s="53" t="str">
        <f t="shared" ref="K142:K148" si="26">V138</f>
        <v>DEP. MORÓN</v>
      </c>
      <c r="L142" s="53" t="s">
        <v>63</v>
      </c>
      <c r="M142" s="53" t="str">
        <f>V153</f>
        <v>SAN TELMO</v>
      </c>
      <c r="N142" s="53"/>
      <c r="O142" s="55"/>
      <c r="P142" s="55"/>
      <c r="Q142" s="55"/>
      <c r="R142" s="55"/>
      <c r="S142" s="55"/>
      <c r="V142" s="61" t="str">
        <f>+IF(X81&lt;&gt;" ",X81,IF(Y81&lt;&gt;" ",Y81,"5"))</f>
        <v>MITRE (S.E.)</v>
      </c>
      <c r="W142" s="62">
        <v>5.0</v>
      </c>
    </row>
    <row r="143" ht="18.0" customHeight="1">
      <c r="B143" s="1"/>
      <c r="C143" s="1"/>
      <c r="D143" s="1"/>
      <c r="E143" s="53" t="str">
        <f>V129</f>
        <v>SAN MARTÍN (S.J.)</v>
      </c>
      <c r="F143" s="53" t="s">
        <v>63</v>
      </c>
      <c r="G143" s="53" t="str">
        <f t="shared" si="25"/>
        <v>FERRO CARRIL OESTE</v>
      </c>
      <c r="H143" s="1"/>
      <c r="I143" s="1"/>
      <c r="J143" s="1"/>
      <c r="K143" s="53" t="str">
        <f t="shared" si="26"/>
        <v>NVA. CHICAGO</v>
      </c>
      <c r="L143" s="53" t="s">
        <v>63</v>
      </c>
      <c r="M143" s="53" t="str">
        <f>V152</f>
        <v>AT. DE RAFAELA</v>
      </c>
      <c r="N143" s="53"/>
      <c r="O143" s="55"/>
      <c r="P143" s="55"/>
      <c r="Q143" s="55"/>
      <c r="R143" s="55"/>
      <c r="S143" s="55"/>
      <c r="V143" s="63" t="str">
        <f>+IF(X82&lt;&gt;" ",X82,IF(Y82&lt;&gt;" ",Y82,"6"))</f>
        <v>ALDOSIVI (M.D.P.)</v>
      </c>
      <c r="W143" s="64">
        <v>6.0</v>
      </c>
    </row>
    <row r="144" ht="18.0" customHeight="1">
      <c r="B144" s="1"/>
      <c r="C144" s="1"/>
      <c r="D144" s="1"/>
      <c r="E144" s="53" t="str">
        <f>V128</f>
        <v>GMO. BROWN (P.M.)</v>
      </c>
      <c r="F144" s="53" t="s">
        <v>63</v>
      </c>
      <c r="G144" s="53" t="str">
        <f t="shared" si="25"/>
        <v>DEP. MAIPÚ (MZA.)</v>
      </c>
      <c r="H144" s="1"/>
      <c r="I144" s="1"/>
      <c r="J144" s="1"/>
      <c r="K144" s="53" t="str">
        <f t="shared" si="26"/>
        <v>G. Y ESGRIMA (MZA.)</v>
      </c>
      <c r="L144" s="53" t="s">
        <v>63</v>
      </c>
      <c r="M144" s="53" t="str">
        <f>V151</f>
        <v>DEP. MADRYN</v>
      </c>
      <c r="N144" s="65"/>
      <c r="O144" s="66"/>
      <c r="P144" s="66"/>
      <c r="Q144" s="66"/>
      <c r="R144" s="66"/>
      <c r="S144" s="66"/>
      <c r="V144" s="61" t="str">
        <f>+IF(X83&lt;&gt;" ",X83,IF(Y83&lt;&gt;" ",Y83,"7"))</f>
        <v>ESTUDIANTES (R. IV)</v>
      </c>
      <c r="W144" s="62">
        <v>7.0</v>
      </c>
    </row>
    <row r="145" ht="18.0" customHeight="1">
      <c r="B145" s="1"/>
      <c r="C145" s="1"/>
      <c r="D145" s="1"/>
      <c r="E145" s="53" t="str">
        <f>V127</f>
        <v>AGROPECUARIO ARG.</v>
      </c>
      <c r="F145" s="53" t="s">
        <v>63</v>
      </c>
      <c r="G145" s="53" t="str">
        <f t="shared" si="25"/>
        <v>G. Y ESGRIMA (J.)</v>
      </c>
      <c r="H145" s="1"/>
      <c r="I145" s="1"/>
      <c r="J145" s="1"/>
      <c r="K145" s="53" t="str">
        <f t="shared" si="26"/>
        <v>G. Y TIRO (S.)</v>
      </c>
      <c r="L145" s="53" t="s">
        <v>63</v>
      </c>
      <c r="M145" s="53" t="str">
        <f>V148</f>
        <v>DEF. UNIDOS</v>
      </c>
      <c r="N145" s="51"/>
      <c r="O145" s="52"/>
      <c r="P145" s="52"/>
      <c r="Q145" s="52"/>
      <c r="R145" s="52"/>
      <c r="S145" s="52"/>
      <c r="V145" s="63" t="str">
        <f>+IF(X84&lt;&gt;" ",X84,IF(Y84&lt;&gt;" ",Y84,"8"))</f>
        <v>COLÓN</v>
      </c>
      <c r="W145" s="64">
        <v>8.0</v>
      </c>
    </row>
    <row r="146" ht="18.0" customHeight="1">
      <c r="B146" s="1"/>
      <c r="C146" s="1"/>
      <c r="D146" s="1"/>
      <c r="E146" s="53" t="str">
        <f>V126</f>
        <v>ALL BOYS</v>
      </c>
      <c r="F146" s="53" t="s">
        <v>63</v>
      </c>
      <c r="G146" s="53" t="str">
        <f t="shared" ref="G146:G148" si="27">V121</f>
        <v>GÜEMES (S.E.)</v>
      </c>
      <c r="H146" s="1"/>
      <c r="I146" s="1"/>
      <c r="J146" s="1"/>
      <c r="K146" s="53" t="str">
        <f t="shared" si="26"/>
        <v>MITRE (S.E.)</v>
      </c>
      <c r="L146" s="53" t="s">
        <v>63</v>
      </c>
      <c r="M146" s="53" t="str">
        <f>V147</f>
        <v>ATLANTA</v>
      </c>
      <c r="N146" s="65"/>
      <c r="O146" s="66"/>
      <c r="P146" s="66"/>
      <c r="Q146" s="66"/>
      <c r="R146" s="66"/>
      <c r="S146" s="66"/>
      <c r="V146" s="61" t="str">
        <f>+IF(X85&lt;&gt;" ",X85,IF(Y85&lt;&gt;" ",Y85,"9"))</f>
        <v>ALTE. BROWN</v>
      </c>
      <c r="W146" s="62">
        <v>9.0</v>
      </c>
    </row>
    <row r="147" ht="18.0" customHeight="1">
      <c r="B147" s="1"/>
      <c r="C147" s="1"/>
      <c r="D147" s="1"/>
      <c r="E147" s="53" t="str">
        <f>V125</f>
        <v>T. SUÁREZ</v>
      </c>
      <c r="F147" s="53" t="s">
        <v>63</v>
      </c>
      <c r="G147" s="53" t="str">
        <f t="shared" si="27"/>
        <v>ALVARADO (M.D.P.)</v>
      </c>
      <c r="H147" s="1"/>
      <c r="I147" s="1"/>
      <c r="J147" s="1"/>
      <c r="K147" s="53" t="str">
        <f t="shared" si="26"/>
        <v>ALDOSIVI (M.D.P.)</v>
      </c>
      <c r="L147" s="53" t="s">
        <v>63</v>
      </c>
      <c r="M147" s="53" t="str">
        <f>V146</f>
        <v>ALTE. BROWN</v>
      </c>
      <c r="N147" s="53"/>
      <c r="O147" s="55"/>
      <c r="P147" s="55"/>
      <c r="Q147" s="55"/>
      <c r="R147" s="55"/>
      <c r="S147" s="55"/>
      <c r="V147" s="63" t="str">
        <f>+IF(X86&lt;&gt;" ",X86,IF(Y86&lt;&gt;" ",Y86,"10"))</f>
        <v>ATLANTA</v>
      </c>
      <c r="W147" s="64">
        <v>10.0</v>
      </c>
    </row>
    <row r="148" ht="18.0" customHeight="1">
      <c r="B148" s="1"/>
      <c r="C148" s="1"/>
      <c r="D148" s="1"/>
      <c r="E148" s="53" t="str">
        <f>V124</f>
        <v>PATRONATO (P.)</v>
      </c>
      <c r="F148" s="53" t="s">
        <v>63</v>
      </c>
      <c r="G148" s="53" t="str">
        <f t="shared" si="27"/>
        <v>RACING (CBA.)</v>
      </c>
      <c r="H148" s="1"/>
      <c r="I148" s="1"/>
      <c r="J148" s="1"/>
      <c r="K148" s="53" t="str">
        <f t="shared" si="26"/>
        <v>ESTUDIANTES (R. IV)</v>
      </c>
      <c r="L148" s="53" t="s">
        <v>63</v>
      </c>
      <c r="M148" s="53" t="str">
        <f>V145</f>
        <v>COLÓN</v>
      </c>
      <c r="N148" s="53"/>
      <c r="O148" s="55"/>
      <c r="P148" s="55"/>
      <c r="Q148" s="55"/>
      <c r="R148" s="55"/>
      <c r="S148" s="55"/>
      <c r="V148" s="61" t="str">
        <f>+IF(X87&lt;&gt;" ",X87,IF(Y87&lt;&gt;" ",Y87,"11"))</f>
        <v>DEF. UNIDOS</v>
      </c>
      <c r="W148" s="62">
        <v>11.0</v>
      </c>
    </row>
    <row r="149" ht="18.0" customHeight="1">
      <c r="B149" s="1"/>
      <c r="C149" s="1"/>
      <c r="D149" s="1"/>
      <c r="E149" s="53"/>
      <c r="F149" s="53"/>
      <c r="G149" s="53"/>
      <c r="H149" s="1"/>
      <c r="I149" s="1"/>
      <c r="J149" s="1"/>
      <c r="K149" s="53"/>
      <c r="L149" s="53"/>
      <c r="M149" s="53"/>
      <c r="N149" s="53"/>
      <c r="O149" s="55"/>
      <c r="P149" s="55"/>
      <c r="Q149" s="55"/>
      <c r="R149" s="55"/>
      <c r="S149" s="55"/>
      <c r="V149" s="61"/>
      <c r="W149" s="62"/>
    </row>
    <row r="150" ht="18.0" customHeight="1">
      <c r="B150" s="1"/>
      <c r="C150" s="1"/>
      <c r="D150" s="1"/>
      <c r="E150" s="53"/>
      <c r="F150" s="53"/>
      <c r="G150" s="56" t="s">
        <v>64</v>
      </c>
      <c r="H150" s="57" t="str">
        <f>E139</f>
        <v>ESTUDIANTES</v>
      </c>
      <c r="I150" s="58"/>
      <c r="J150" s="59" t="s">
        <v>63</v>
      </c>
      <c r="K150" s="60" t="str">
        <f>M139</f>
        <v>ALMAGRO</v>
      </c>
      <c r="L150" s="53"/>
      <c r="M150" s="53"/>
      <c r="N150" s="53"/>
      <c r="O150" s="55"/>
      <c r="P150" s="55"/>
      <c r="Q150" s="55"/>
      <c r="R150" s="55"/>
      <c r="S150" s="55"/>
      <c r="V150" s="61"/>
      <c r="W150" s="62"/>
    </row>
    <row r="151" ht="12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53"/>
      <c r="O151" s="55"/>
      <c r="P151" s="55"/>
      <c r="Q151" s="55"/>
      <c r="R151" s="55"/>
      <c r="S151" s="55"/>
      <c r="V151" s="63" t="str">
        <f>+IF(X88&lt;&gt;" ",X88,IF(Y88&lt;&gt;" ",Y88,"12"))</f>
        <v>DEP. MADRYN</v>
      </c>
      <c r="W151" s="64">
        <v>12.0</v>
      </c>
    </row>
    <row r="152" ht="12.75" customHeight="1">
      <c r="B152" s="1"/>
      <c r="C152" s="1"/>
      <c r="D152" s="1"/>
      <c r="E152" s="51" t="s">
        <v>69</v>
      </c>
      <c r="H152" s="1"/>
      <c r="I152" s="1"/>
      <c r="J152" s="1"/>
      <c r="K152" s="51" t="s">
        <v>69</v>
      </c>
      <c r="N152" s="53"/>
      <c r="O152" s="55"/>
      <c r="P152" s="55"/>
      <c r="Q152" s="55"/>
      <c r="R152" s="55"/>
      <c r="S152" s="55"/>
      <c r="V152" s="61" t="str">
        <f>+IF(X91&lt;&gt;" ",X91,IF(Y91&lt;&gt;" ",Y91,"13"))</f>
        <v>AT. DE RAFAELA</v>
      </c>
      <c r="W152" s="62">
        <v>13.0</v>
      </c>
    </row>
    <row r="153" ht="12.75" customHeight="1">
      <c r="B153" s="1"/>
      <c r="C153" s="1"/>
      <c r="D153" s="1"/>
      <c r="E153" s="65"/>
      <c r="F153" s="65"/>
      <c r="G153" s="65"/>
      <c r="H153" s="1"/>
      <c r="I153" s="1"/>
      <c r="J153" s="1"/>
      <c r="K153" s="65"/>
      <c r="L153" s="65"/>
      <c r="M153" s="65"/>
      <c r="N153" s="53"/>
      <c r="O153" s="55"/>
      <c r="P153" s="55"/>
      <c r="Q153" s="55"/>
      <c r="R153" s="55"/>
      <c r="S153" s="55"/>
      <c r="V153" s="63" t="str">
        <f>+IF(X92&lt;&gt;" ",X92,IF(Y92&lt;&gt;" ",Y92,"14"))</f>
        <v>SAN TELMO</v>
      </c>
      <c r="W153" s="64">
        <v>14.0</v>
      </c>
    </row>
    <row r="154" ht="18.0" customHeight="1">
      <c r="B154" s="1"/>
      <c r="C154" s="1"/>
      <c r="D154" s="1"/>
      <c r="E154" s="54" t="s">
        <v>62</v>
      </c>
      <c r="F154" s="53"/>
      <c r="G154" s="53" t="str">
        <f t="shared" ref="G154:G163" si="28">V123</f>
        <v>RACING (CBA.)</v>
      </c>
      <c r="H154" s="1"/>
      <c r="I154" s="1"/>
      <c r="J154" s="1"/>
      <c r="K154" s="53" t="str">
        <f t="shared" ref="K154:K158" si="29">V144</f>
        <v>ESTUDIANTES (R. IV)</v>
      </c>
      <c r="L154" s="53"/>
      <c r="M154" s="54" t="s">
        <v>62</v>
      </c>
      <c r="N154" s="53"/>
      <c r="O154" s="55"/>
      <c r="P154" s="55"/>
      <c r="Q154" s="55"/>
      <c r="R154" s="55"/>
      <c r="S154" s="55"/>
      <c r="V154" s="61" t="str">
        <f>+IF(X93&lt;&gt;" ",X93,IF(Y93&lt;&gt;" ",Y93,"15"))</f>
        <v>CHACO FOR EVER</v>
      </c>
      <c r="W154" s="62">
        <v>15.0</v>
      </c>
    </row>
    <row r="155" ht="18.0" customHeight="1">
      <c r="B155" s="1"/>
      <c r="C155" s="1"/>
      <c r="D155" s="1"/>
      <c r="E155" s="53" t="str">
        <f>V122</f>
        <v>ALVARADO (M.D.P.)</v>
      </c>
      <c r="F155" s="53" t="s">
        <v>63</v>
      </c>
      <c r="G155" s="53" t="str">
        <f t="shared" si="28"/>
        <v>PATRONATO (P.)</v>
      </c>
      <c r="H155" s="1"/>
      <c r="I155" s="1"/>
      <c r="J155" s="1"/>
      <c r="K155" s="53" t="str">
        <f t="shared" si="29"/>
        <v>COLÓN</v>
      </c>
      <c r="L155" s="53" t="s">
        <v>63</v>
      </c>
      <c r="M155" s="53" t="str">
        <f>V143</f>
        <v>ALDOSIVI (M.D.P.)</v>
      </c>
      <c r="N155" s="53"/>
      <c r="O155" s="55"/>
      <c r="P155" s="55"/>
      <c r="Q155" s="55"/>
      <c r="R155" s="55"/>
      <c r="S155" s="55"/>
      <c r="V155" s="63" t="str">
        <f>+IF(X94&lt;&gt;" ",X94,IF(Y94&lt;&gt;" ",Y94,"16"))</f>
        <v>DEF. DE BELGRANO</v>
      </c>
      <c r="W155" s="64">
        <v>16.0</v>
      </c>
    </row>
    <row r="156" ht="18.0" customHeight="1">
      <c r="B156" s="1"/>
      <c r="C156" s="1"/>
      <c r="D156" s="1"/>
      <c r="E156" s="53" t="str">
        <f>V121</f>
        <v>GÜEMES (S.E.)</v>
      </c>
      <c r="F156" s="53" t="s">
        <v>63</v>
      </c>
      <c r="G156" s="53" t="str">
        <f t="shared" si="28"/>
        <v>T. SUÁREZ</v>
      </c>
      <c r="H156" s="1"/>
      <c r="I156" s="1"/>
      <c r="J156" s="1"/>
      <c r="K156" s="53" t="str">
        <f t="shared" si="29"/>
        <v>ALTE. BROWN</v>
      </c>
      <c r="L156" s="53" t="s">
        <v>63</v>
      </c>
      <c r="M156" s="53" t="str">
        <f>V142</f>
        <v>MITRE (S.E.)</v>
      </c>
      <c r="N156" s="53"/>
      <c r="O156" s="55"/>
      <c r="P156" s="55"/>
      <c r="Q156" s="55"/>
      <c r="R156" s="55"/>
      <c r="S156" s="55"/>
      <c r="V156" s="67" t="str">
        <f>+IF(X95&lt;&gt;" ",X95,IF(Y95&lt;&gt;" ",Y95,"17"))</f>
        <v>ALMAGRO</v>
      </c>
      <c r="W156" s="68">
        <v>17.0</v>
      </c>
    </row>
    <row r="157" ht="18.0" customHeight="1">
      <c r="B157" s="1"/>
      <c r="C157" s="1"/>
      <c r="D157" s="1"/>
      <c r="E157" s="53" t="str">
        <f>V118</f>
        <v>G. Y ESGRIMA (J.)</v>
      </c>
      <c r="F157" s="53" t="s">
        <v>63</v>
      </c>
      <c r="G157" s="53" t="str">
        <f t="shared" si="28"/>
        <v>ALL BOYS</v>
      </c>
      <c r="H157" s="1"/>
      <c r="I157" s="1"/>
      <c r="J157" s="1"/>
      <c r="K157" s="53" t="str">
        <f t="shared" si="29"/>
        <v>ATLANTA</v>
      </c>
      <c r="L157" s="53" t="s">
        <v>63</v>
      </c>
      <c r="M157" s="53" t="str">
        <f>V141</f>
        <v>G. Y TIRO (S.)</v>
      </c>
      <c r="N157" s="53"/>
      <c r="O157" s="55"/>
      <c r="P157" s="55"/>
      <c r="Q157" s="55"/>
      <c r="R157" s="55"/>
      <c r="S157" s="55"/>
      <c r="V157" s="69" t="str">
        <f>+IF(X96&lt;&gt;" ",X96,IF(Y96&lt;&gt;" ",Y96,"18"))</f>
        <v>BROWN (AD.)</v>
      </c>
      <c r="W157" s="64">
        <v>18.0</v>
      </c>
    </row>
    <row r="158" ht="18.0" customHeight="1">
      <c r="B158" s="1"/>
      <c r="C158" s="1"/>
      <c r="D158" s="1"/>
      <c r="E158" s="53" t="str">
        <f>V117</f>
        <v>DEP. MAIPÚ (MZA.)</v>
      </c>
      <c r="F158" s="53" t="s">
        <v>63</v>
      </c>
      <c r="G158" s="53" t="str">
        <f t="shared" si="28"/>
        <v>AGROPECUARIO ARG.</v>
      </c>
      <c r="H158" s="1"/>
      <c r="I158" s="1"/>
      <c r="J158" s="1"/>
      <c r="K158" s="53" t="str">
        <f t="shared" si="29"/>
        <v>DEF. UNIDOS</v>
      </c>
      <c r="L158" s="53" t="s">
        <v>63</v>
      </c>
      <c r="M158" s="53" t="str">
        <f>V140</f>
        <v>G. Y ESGRIMA (MZA.)</v>
      </c>
      <c r="N158" s="65"/>
      <c r="O158" s="66"/>
      <c r="P158" s="66"/>
      <c r="Q158" s="66"/>
      <c r="R158" s="66"/>
      <c r="S158" s="66"/>
      <c r="V158" s="67" t="str">
        <f>+IF(X97&lt;&gt;" ",X97,IF(Y97&lt;&gt;" ",Y97,"19"))</f>
        <v>TEMPERLEY</v>
      </c>
      <c r="W158" s="68">
        <v>19.0</v>
      </c>
    </row>
    <row r="159" ht="18.0" customHeight="1">
      <c r="B159" s="1"/>
      <c r="C159" s="1"/>
      <c r="D159" s="1"/>
      <c r="E159" s="53" t="str">
        <f>V116</f>
        <v>FERRO CARRIL OESTE</v>
      </c>
      <c r="F159" s="53" t="s">
        <v>63</v>
      </c>
      <c r="G159" s="53" t="str">
        <f t="shared" si="28"/>
        <v>GMO. BROWN (P.M.)</v>
      </c>
      <c r="H159" s="1"/>
      <c r="I159" s="1"/>
      <c r="J159" s="1"/>
      <c r="K159" s="53" t="str">
        <f t="shared" ref="K159:K163" si="30">V151</f>
        <v>DEP. MADRYN</v>
      </c>
      <c r="L159" s="53" t="s">
        <v>63</v>
      </c>
      <c r="M159" s="53" t="str">
        <f>V139</f>
        <v>NVA. CHICAGO</v>
      </c>
      <c r="N159" s="51"/>
      <c r="O159" s="52"/>
      <c r="P159" s="52"/>
      <c r="Q159" s="52"/>
      <c r="R159" s="52"/>
      <c r="S159" s="52"/>
    </row>
    <row r="160" ht="18.0" customHeight="1">
      <c r="B160" s="1"/>
      <c r="C160" s="1"/>
      <c r="D160" s="1"/>
      <c r="E160" s="53" t="str">
        <f>V115</f>
        <v>SAN MIGUEL</v>
      </c>
      <c r="F160" s="53" t="s">
        <v>63</v>
      </c>
      <c r="G160" s="53" t="str">
        <f t="shared" si="28"/>
        <v>SAN MARTÍN (S.J.)</v>
      </c>
      <c r="H160" s="1"/>
      <c r="I160" s="1"/>
      <c r="J160" s="1"/>
      <c r="K160" s="53" t="str">
        <f t="shared" si="30"/>
        <v>AT. DE RAFAELA</v>
      </c>
      <c r="L160" s="53" t="s">
        <v>63</v>
      </c>
      <c r="M160" s="53" t="str">
        <f>V138</f>
        <v>DEP. MORÓN</v>
      </c>
      <c r="N160" s="65"/>
      <c r="O160" s="66"/>
      <c r="P160" s="66"/>
      <c r="Q160" s="66"/>
      <c r="R160" s="66"/>
      <c r="S160" s="66"/>
    </row>
    <row r="161" ht="18.0" customHeight="1">
      <c r="B161" s="1"/>
      <c r="C161" s="1"/>
      <c r="D161" s="1"/>
      <c r="E161" s="53" t="str">
        <f>V137</f>
        <v>QUILMES A.C.</v>
      </c>
      <c r="F161" s="53" t="s">
        <v>63</v>
      </c>
      <c r="G161" s="53" t="str">
        <f t="shared" si="28"/>
        <v>ARSENAL F.C.</v>
      </c>
      <c r="H161" s="1"/>
      <c r="I161" s="1"/>
      <c r="J161" s="1"/>
      <c r="K161" s="53" t="str">
        <f t="shared" si="30"/>
        <v>SAN TELMO</v>
      </c>
      <c r="L161" s="53" t="s">
        <v>63</v>
      </c>
      <c r="M161" s="53" t="str">
        <f>V158</f>
        <v>TEMPERLEY</v>
      </c>
      <c r="N161" s="53"/>
      <c r="O161" s="55"/>
      <c r="P161" s="55"/>
      <c r="Q161" s="55"/>
      <c r="R161" s="55"/>
      <c r="S161" s="55"/>
    </row>
    <row r="162" ht="18.0" customHeight="1">
      <c r="B162" s="1"/>
      <c r="C162" s="1"/>
      <c r="D162" s="1"/>
      <c r="E162" s="53" t="str">
        <f>V136</f>
        <v>TALLERES (R.E.)</v>
      </c>
      <c r="F162" s="53" t="s">
        <v>63</v>
      </c>
      <c r="G162" s="53" t="str">
        <f t="shared" si="28"/>
        <v>SAN MARTÍN (TUC.)</v>
      </c>
      <c r="H162" s="1"/>
      <c r="I162" s="1"/>
      <c r="J162" s="1"/>
      <c r="K162" s="53" t="str">
        <f t="shared" si="30"/>
        <v>CHACO FOR EVER</v>
      </c>
      <c r="L162" s="53" t="s">
        <v>63</v>
      </c>
      <c r="M162" s="53" t="str">
        <f>V157</f>
        <v>BROWN (AD.)</v>
      </c>
      <c r="N162" s="53"/>
      <c r="O162" s="55"/>
      <c r="P162" s="55"/>
      <c r="Q162" s="55"/>
      <c r="R162" s="55"/>
      <c r="S162" s="55"/>
    </row>
    <row r="163" ht="18.0" customHeight="1">
      <c r="B163" s="1"/>
      <c r="C163" s="1"/>
      <c r="D163" s="1"/>
      <c r="E163" s="53" t="str">
        <f>V133</f>
        <v>ESTUDIANTES</v>
      </c>
      <c r="F163" s="53" t="s">
        <v>63</v>
      </c>
      <c r="G163" s="53" t="str">
        <f t="shared" si="28"/>
        <v>CHACARITA JRS.</v>
      </c>
      <c r="H163" s="1"/>
      <c r="I163" s="1"/>
      <c r="J163" s="1"/>
      <c r="K163" s="53" t="str">
        <f t="shared" si="30"/>
        <v>DEF. DE BELGRANO</v>
      </c>
      <c r="L163" s="53" t="s">
        <v>63</v>
      </c>
      <c r="M163" s="53" t="str">
        <f>V156</f>
        <v>ALMAGRO</v>
      </c>
      <c r="N163" s="53"/>
      <c r="O163" s="55"/>
      <c r="P163" s="55"/>
      <c r="Q163" s="55"/>
      <c r="R163" s="55"/>
      <c r="S163" s="55"/>
    </row>
    <row r="164" ht="18.0" customHeight="1">
      <c r="B164" s="1"/>
      <c r="C164" s="1"/>
      <c r="D164" s="1"/>
      <c r="E164" s="53"/>
      <c r="F164" s="53"/>
      <c r="G164" s="53"/>
      <c r="H164" s="1"/>
      <c r="I164" s="1"/>
      <c r="J164" s="1"/>
      <c r="K164" s="53"/>
      <c r="L164" s="53"/>
      <c r="M164" s="53"/>
      <c r="N164" s="53"/>
      <c r="O164" s="55"/>
      <c r="P164" s="55"/>
      <c r="Q164" s="55"/>
      <c r="R164" s="55"/>
      <c r="S164" s="55"/>
    </row>
    <row r="165" ht="18.0" customHeight="1">
      <c r="B165" s="1"/>
      <c r="C165" s="1"/>
      <c r="D165" s="1"/>
      <c r="E165" s="53"/>
      <c r="F165" s="53"/>
      <c r="G165" s="56" t="s">
        <v>64</v>
      </c>
      <c r="H165" s="57" t="str">
        <f>K154</f>
        <v>ESTUDIANTES (R. IV)</v>
      </c>
      <c r="I165" s="58"/>
      <c r="J165" s="59" t="s">
        <v>63</v>
      </c>
      <c r="K165" s="60" t="str">
        <f>G154</f>
        <v>RACING (CBA.)</v>
      </c>
      <c r="L165" s="53"/>
      <c r="M165" s="53"/>
      <c r="N165" s="53"/>
      <c r="O165" s="55"/>
      <c r="P165" s="55"/>
      <c r="Q165" s="55"/>
      <c r="R165" s="55"/>
      <c r="S165" s="55"/>
    </row>
    <row r="166" ht="12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53"/>
      <c r="O166" s="55"/>
      <c r="P166" s="55"/>
      <c r="Q166" s="55"/>
      <c r="R166" s="55"/>
      <c r="S166" s="55"/>
    </row>
    <row r="167" ht="12.75" customHeight="1">
      <c r="B167" s="1"/>
      <c r="C167" s="1"/>
      <c r="D167" s="1"/>
      <c r="E167" s="51" t="s">
        <v>70</v>
      </c>
      <c r="H167" s="1"/>
      <c r="I167" s="1"/>
      <c r="J167" s="1"/>
      <c r="K167" s="51" t="s">
        <v>70</v>
      </c>
      <c r="N167" s="53"/>
      <c r="O167" s="55"/>
      <c r="P167" s="55"/>
      <c r="Q167" s="55"/>
      <c r="R167" s="55"/>
      <c r="S167" s="55"/>
    </row>
    <row r="168" ht="12.75" customHeight="1">
      <c r="B168" s="1"/>
      <c r="C168" s="1"/>
      <c r="D168" s="1"/>
      <c r="E168" s="65"/>
      <c r="F168" s="65"/>
      <c r="G168" s="65"/>
      <c r="H168" s="1"/>
      <c r="I168" s="1"/>
      <c r="J168" s="1"/>
      <c r="K168" s="65"/>
      <c r="L168" s="65"/>
      <c r="M168" s="65"/>
      <c r="N168" s="53"/>
      <c r="O168" s="55"/>
      <c r="P168" s="55"/>
      <c r="Q168" s="55"/>
      <c r="R168" s="55"/>
      <c r="S168" s="55"/>
    </row>
    <row r="169" ht="18.0" customHeight="1">
      <c r="B169" s="1"/>
      <c r="C169" s="1"/>
      <c r="D169" s="1"/>
      <c r="E169" s="53" t="str">
        <f>V132</f>
        <v>CHACARITA JRS.</v>
      </c>
      <c r="F169" s="53"/>
      <c r="G169" s="54" t="s">
        <v>62</v>
      </c>
      <c r="H169" s="1"/>
      <c r="I169" s="1"/>
      <c r="J169" s="1"/>
      <c r="K169" s="54" t="s">
        <v>62</v>
      </c>
      <c r="L169" s="53"/>
      <c r="M169" s="53" t="str">
        <f>V155</f>
        <v>DEF. DE BELGRANO</v>
      </c>
      <c r="N169" s="53"/>
      <c r="O169" s="55"/>
      <c r="P169" s="55"/>
      <c r="Q169" s="55"/>
      <c r="R169" s="55"/>
      <c r="S169" s="55"/>
    </row>
    <row r="170" ht="18.0" customHeight="1">
      <c r="B170" s="1"/>
      <c r="C170" s="1"/>
      <c r="D170" s="1"/>
      <c r="E170" s="53" t="str">
        <f>V131</f>
        <v>SAN MARTÍN (TUC.)</v>
      </c>
      <c r="F170" s="53" t="s">
        <v>63</v>
      </c>
      <c r="G170" s="53" t="str">
        <f>V133</f>
        <v>ESTUDIANTES</v>
      </c>
      <c r="H170" s="1"/>
      <c r="I170" s="1"/>
      <c r="J170" s="1"/>
      <c r="K170" s="53" t="str">
        <f t="shared" ref="K170:K172" si="31">V156</f>
        <v>ALMAGRO</v>
      </c>
      <c r="L170" s="53" t="s">
        <v>63</v>
      </c>
      <c r="M170" s="53" t="str">
        <f>V154</f>
        <v>CHACO FOR EVER</v>
      </c>
      <c r="N170" s="53"/>
      <c r="O170" s="55"/>
      <c r="P170" s="55"/>
      <c r="Q170" s="55"/>
      <c r="R170" s="55"/>
      <c r="S170" s="55"/>
    </row>
    <row r="171" ht="18.0" customHeight="1">
      <c r="B171" s="1"/>
      <c r="C171" s="1"/>
      <c r="D171" s="1"/>
      <c r="E171" s="53" t="str">
        <f>V130</f>
        <v>ARSENAL F.C.</v>
      </c>
      <c r="F171" s="53" t="s">
        <v>63</v>
      </c>
      <c r="G171" s="53" t="str">
        <f t="shared" ref="G171:G172" si="32">V136</f>
        <v>TALLERES (R.E.)</v>
      </c>
      <c r="H171" s="1"/>
      <c r="I171" s="1"/>
      <c r="J171" s="1"/>
      <c r="K171" s="53" t="str">
        <f t="shared" si="31"/>
        <v>BROWN (AD.)</v>
      </c>
      <c r="L171" s="53" t="s">
        <v>63</v>
      </c>
      <c r="M171" s="53" t="str">
        <f>V153</f>
        <v>SAN TELMO</v>
      </c>
      <c r="N171" s="53"/>
      <c r="O171" s="55"/>
      <c r="P171" s="55"/>
      <c r="Q171" s="55"/>
      <c r="R171" s="55"/>
      <c r="S171" s="55"/>
    </row>
    <row r="172" ht="18.0" customHeight="1">
      <c r="B172" s="1"/>
      <c r="C172" s="1"/>
      <c r="D172" s="1"/>
      <c r="E172" s="53" t="str">
        <f>V129</f>
        <v>SAN MARTÍN (S.J.)</v>
      </c>
      <c r="F172" s="53" t="s">
        <v>63</v>
      </c>
      <c r="G172" s="53" t="str">
        <f t="shared" si="32"/>
        <v>QUILMES A.C.</v>
      </c>
      <c r="H172" s="1"/>
      <c r="I172" s="1"/>
      <c r="J172" s="1"/>
      <c r="K172" s="53" t="str">
        <f t="shared" si="31"/>
        <v>TEMPERLEY</v>
      </c>
      <c r="L172" s="53" t="s">
        <v>63</v>
      </c>
      <c r="M172" s="53" t="str">
        <f>V152</f>
        <v>AT. DE RAFAELA</v>
      </c>
      <c r="N172" s="65"/>
      <c r="O172" s="66"/>
      <c r="P172" s="66"/>
      <c r="Q172" s="66"/>
      <c r="R172" s="66"/>
      <c r="S172" s="66"/>
    </row>
    <row r="173" ht="18.0" customHeight="1">
      <c r="B173" s="1"/>
      <c r="C173" s="1"/>
      <c r="D173" s="1"/>
      <c r="E173" s="53" t="str">
        <f>V128</f>
        <v>GMO. BROWN (P.M.)</v>
      </c>
      <c r="F173" s="53" t="s">
        <v>63</v>
      </c>
      <c r="G173" s="53" t="str">
        <f t="shared" ref="G173:G176" si="33">V115</f>
        <v>SAN MIGUEL</v>
      </c>
      <c r="H173" s="1"/>
      <c r="I173" s="1"/>
      <c r="J173" s="1"/>
      <c r="K173" s="53" t="str">
        <f t="shared" ref="K173:K178" si="34">V138</f>
        <v>DEP. MORÓN</v>
      </c>
      <c r="L173" s="53" t="s">
        <v>63</v>
      </c>
      <c r="M173" s="53" t="str">
        <f>V151</f>
        <v>DEP. MADRYN</v>
      </c>
      <c r="N173" s="51"/>
      <c r="O173" s="52"/>
      <c r="P173" s="52"/>
      <c r="Q173" s="52"/>
      <c r="R173" s="52"/>
      <c r="S173" s="52"/>
    </row>
    <row r="174" ht="18.0" customHeight="1">
      <c r="B174" s="1"/>
      <c r="C174" s="1"/>
      <c r="D174" s="1"/>
      <c r="E174" s="53" t="str">
        <f>V127</f>
        <v>AGROPECUARIO ARG.</v>
      </c>
      <c r="F174" s="53" t="s">
        <v>63</v>
      </c>
      <c r="G174" s="53" t="str">
        <f t="shared" si="33"/>
        <v>FERRO CARRIL OESTE</v>
      </c>
      <c r="H174" s="1"/>
      <c r="I174" s="1"/>
      <c r="J174" s="1"/>
      <c r="K174" s="53" t="str">
        <f t="shared" si="34"/>
        <v>NVA. CHICAGO</v>
      </c>
      <c r="L174" s="53" t="s">
        <v>63</v>
      </c>
      <c r="M174" s="53" t="str">
        <f>V148</f>
        <v>DEF. UNIDOS</v>
      </c>
      <c r="N174" s="65"/>
      <c r="O174" s="66"/>
      <c r="P174" s="66"/>
      <c r="Q174" s="66"/>
      <c r="R174" s="66"/>
      <c r="S174" s="66"/>
    </row>
    <row r="175" ht="18.0" customHeight="1">
      <c r="B175" s="1"/>
      <c r="C175" s="1"/>
      <c r="D175" s="1"/>
      <c r="E175" s="53" t="str">
        <f>V126</f>
        <v>ALL BOYS</v>
      </c>
      <c r="F175" s="53" t="s">
        <v>63</v>
      </c>
      <c r="G175" s="53" t="str">
        <f t="shared" si="33"/>
        <v>DEP. MAIPÚ (MZA.)</v>
      </c>
      <c r="H175" s="1"/>
      <c r="I175" s="1"/>
      <c r="J175" s="1"/>
      <c r="K175" s="53" t="str">
        <f t="shared" si="34"/>
        <v>G. Y ESGRIMA (MZA.)</v>
      </c>
      <c r="L175" s="53" t="s">
        <v>63</v>
      </c>
      <c r="M175" s="53" t="str">
        <f>V147</f>
        <v>ATLANTA</v>
      </c>
      <c r="N175" s="53"/>
      <c r="O175" s="55"/>
      <c r="P175" s="55"/>
      <c r="Q175" s="55"/>
      <c r="R175" s="55"/>
      <c r="S175" s="55"/>
    </row>
    <row r="176" ht="18.0" customHeight="1">
      <c r="B176" s="1"/>
      <c r="C176" s="1"/>
      <c r="D176" s="1"/>
      <c r="E176" s="53" t="str">
        <f>V125</f>
        <v>T. SUÁREZ</v>
      </c>
      <c r="F176" s="53" t="s">
        <v>63</v>
      </c>
      <c r="G176" s="53" t="str">
        <f t="shared" si="33"/>
        <v>G. Y ESGRIMA (J.)</v>
      </c>
      <c r="H176" s="1"/>
      <c r="I176" s="1"/>
      <c r="J176" s="1"/>
      <c r="K176" s="53" t="str">
        <f t="shared" si="34"/>
        <v>G. Y TIRO (S.)</v>
      </c>
      <c r="L176" s="53" t="s">
        <v>63</v>
      </c>
      <c r="M176" s="53" t="str">
        <f>V146</f>
        <v>ALTE. BROWN</v>
      </c>
      <c r="N176" s="53"/>
      <c r="O176" s="55"/>
      <c r="P176" s="55"/>
      <c r="Q176" s="55"/>
      <c r="R176" s="55"/>
      <c r="S176" s="55"/>
    </row>
    <row r="177" ht="18.0" customHeight="1">
      <c r="B177" s="1"/>
      <c r="C177" s="1"/>
      <c r="D177" s="1"/>
      <c r="E177" s="53" t="str">
        <f>V124</f>
        <v>PATRONATO (P.)</v>
      </c>
      <c r="F177" s="53" t="s">
        <v>63</v>
      </c>
      <c r="G177" s="53" t="str">
        <f t="shared" ref="G177:G178" si="35">V121</f>
        <v>GÜEMES (S.E.)</v>
      </c>
      <c r="H177" s="1"/>
      <c r="I177" s="1"/>
      <c r="J177" s="1"/>
      <c r="K177" s="53" t="str">
        <f t="shared" si="34"/>
        <v>MITRE (S.E.)</v>
      </c>
      <c r="L177" s="53" t="s">
        <v>63</v>
      </c>
      <c r="M177" s="53" t="str">
        <f>V145</f>
        <v>COLÓN</v>
      </c>
      <c r="N177" s="53"/>
      <c r="O177" s="55"/>
      <c r="P177" s="55"/>
      <c r="Q177" s="55"/>
      <c r="R177" s="55"/>
      <c r="S177" s="55"/>
    </row>
    <row r="178" ht="18.0" customHeight="1">
      <c r="B178" s="1"/>
      <c r="C178" s="1"/>
      <c r="D178" s="1"/>
      <c r="E178" s="53" t="str">
        <f>V123</f>
        <v>RACING (CBA.)</v>
      </c>
      <c r="F178" s="53" t="s">
        <v>63</v>
      </c>
      <c r="G178" s="53" t="str">
        <f t="shared" si="35"/>
        <v>ALVARADO (M.D.P.)</v>
      </c>
      <c r="H178" s="1"/>
      <c r="I178" s="1"/>
      <c r="J178" s="1"/>
      <c r="K178" s="53" t="str">
        <f t="shared" si="34"/>
        <v>ALDOSIVI (M.D.P.)</v>
      </c>
      <c r="L178" s="53" t="s">
        <v>63</v>
      </c>
      <c r="M178" s="53" t="str">
        <f>V144</f>
        <v>ESTUDIANTES (R. IV)</v>
      </c>
      <c r="N178" s="53"/>
      <c r="O178" s="55"/>
      <c r="P178" s="55"/>
      <c r="Q178" s="55"/>
      <c r="R178" s="55"/>
      <c r="S178" s="55"/>
    </row>
    <row r="179" ht="18.0" customHeight="1">
      <c r="B179" s="1"/>
      <c r="C179" s="1"/>
      <c r="D179" s="1"/>
      <c r="E179" s="53"/>
      <c r="F179" s="53"/>
      <c r="G179" s="53"/>
      <c r="H179" s="1"/>
      <c r="I179" s="1"/>
      <c r="J179" s="1"/>
      <c r="K179" s="53"/>
      <c r="L179" s="53"/>
      <c r="M179" s="53"/>
      <c r="N179" s="53"/>
      <c r="O179" s="55"/>
      <c r="P179" s="55"/>
      <c r="Q179" s="55"/>
      <c r="R179" s="55"/>
      <c r="S179" s="55"/>
    </row>
    <row r="180" ht="18.0" customHeight="1">
      <c r="B180" s="1"/>
      <c r="C180" s="1"/>
      <c r="D180" s="1"/>
      <c r="E180" s="53"/>
      <c r="F180" s="53"/>
      <c r="G180" s="56" t="s">
        <v>64</v>
      </c>
      <c r="H180" s="57" t="str">
        <f>E169</f>
        <v>CHACARITA JRS.</v>
      </c>
      <c r="I180" s="58"/>
      <c r="J180" s="59" t="s">
        <v>63</v>
      </c>
      <c r="K180" s="60" t="str">
        <f>M169</f>
        <v>DEF. DE BELGRANO</v>
      </c>
      <c r="L180" s="53"/>
      <c r="M180" s="53"/>
      <c r="N180" s="53"/>
      <c r="O180" s="55"/>
      <c r="P180" s="55"/>
      <c r="Q180" s="55"/>
      <c r="R180" s="55"/>
      <c r="S180" s="55"/>
    </row>
    <row r="181" ht="12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53"/>
      <c r="O181" s="55"/>
      <c r="P181" s="55"/>
      <c r="Q181" s="55"/>
      <c r="R181" s="55"/>
      <c r="S181" s="55"/>
    </row>
    <row r="182" ht="12.75" customHeight="1">
      <c r="B182" s="1"/>
      <c r="C182" s="1"/>
      <c r="D182" s="1"/>
      <c r="E182" s="51" t="s">
        <v>71</v>
      </c>
      <c r="H182" s="1"/>
      <c r="I182" s="1"/>
      <c r="J182" s="1"/>
      <c r="K182" s="51" t="s">
        <v>71</v>
      </c>
      <c r="N182" s="53"/>
      <c r="O182" s="55"/>
      <c r="P182" s="55"/>
      <c r="Q182" s="55"/>
      <c r="R182" s="55"/>
      <c r="S182" s="55"/>
    </row>
    <row r="183" ht="12.75" customHeight="1">
      <c r="B183" s="1"/>
      <c r="C183" s="1"/>
      <c r="D183" s="1"/>
      <c r="E183" s="65"/>
      <c r="F183" s="65"/>
      <c r="G183" s="65"/>
      <c r="H183" s="1"/>
      <c r="I183" s="1"/>
      <c r="J183" s="1"/>
      <c r="K183" s="65"/>
      <c r="L183" s="65"/>
      <c r="M183" s="65"/>
      <c r="N183" s="53"/>
      <c r="O183" s="55"/>
      <c r="P183" s="55"/>
      <c r="Q183" s="55"/>
      <c r="R183" s="55"/>
      <c r="S183" s="55"/>
    </row>
    <row r="184" ht="18.0" customHeight="1">
      <c r="B184" s="1"/>
      <c r="C184" s="1"/>
      <c r="D184" s="1"/>
      <c r="E184" s="54" t="s">
        <v>62</v>
      </c>
      <c r="F184" s="53"/>
      <c r="G184" s="53" t="str">
        <f t="shared" ref="G184:G193" si="36">V122</f>
        <v>ALVARADO (M.D.P.)</v>
      </c>
      <c r="H184" s="1"/>
      <c r="I184" s="1"/>
      <c r="J184" s="1"/>
      <c r="K184" s="53" t="str">
        <f t="shared" ref="K184:K189" si="37">V143</f>
        <v>ALDOSIVI (M.D.P.)</v>
      </c>
      <c r="L184" s="53"/>
      <c r="M184" s="54" t="s">
        <v>62</v>
      </c>
      <c r="N184" s="53"/>
      <c r="O184" s="55"/>
      <c r="P184" s="55"/>
      <c r="Q184" s="55"/>
      <c r="R184" s="55"/>
      <c r="S184" s="55"/>
    </row>
    <row r="185" ht="18.0" customHeight="1">
      <c r="B185" s="1"/>
      <c r="C185" s="1"/>
      <c r="D185" s="1"/>
      <c r="E185" s="53" t="str">
        <f>V121</f>
        <v>GÜEMES (S.E.)</v>
      </c>
      <c r="F185" s="53" t="s">
        <v>63</v>
      </c>
      <c r="G185" s="53" t="str">
        <f t="shared" si="36"/>
        <v>RACING (CBA.)</v>
      </c>
      <c r="H185" s="1"/>
      <c r="I185" s="1"/>
      <c r="J185" s="1"/>
      <c r="K185" s="53" t="str">
        <f t="shared" si="37"/>
        <v>ESTUDIANTES (R. IV)</v>
      </c>
      <c r="L185" s="53" t="s">
        <v>63</v>
      </c>
      <c r="M185" s="53" t="str">
        <f>V142</f>
        <v>MITRE (S.E.)</v>
      </c>
      <c r="N185" s="53"/>
      <c r="O185" s="55"/>
      <c r="P185" s="55"/>
      <c r="Q185" s="55"/>
      <c r="R185" s="55"/>
      <c r="S185" s="55"/>
    </row>
    <row r="186" ht="18.0" customHeight="1">
      <c r="B186" s="1"/>
      <c r="C186" s="1"/>
      <c r="D186" s="1"/>
      <c r="E186" s="53" t="str">
        <f>V118</f>
        <v>G. Y ESGRIMA (J.)</v>
      </c>
      <c r="F186" s="53" t="s">
        <v>63</v>
      </c>
      <c r="G186" s="53" t="str">
        <f t="shared" si="36"/>
        <v>PATRONATO (P.)</v>
      </c>
      <c r="H186" s="1"/>
      <c r="I186" s="1"/>
      <c r="J186" s="1"/>
      <c r="K186" s="53" t="str">
        <f t="shared" si="37"/>
        <v>COLÓN</v>
      </c>
      <c r="L186" s="53" t="s">
        <v>63</v>
      </c>
      <c r="M186" s="53" t="str">
        <f>V141</f>
        <v>G. Y TIRO (S.)</v>
      </c>
      <c r="N186" s="65"/>
      <c r="O186" s="66"/>
      <c r="P186" s="66"/>
      <c r="Q186" s="66"/>
      <c r="R186" s="66"/>
      <c r="S186" s="66"/>
    </row>
    <row r="187" ht="18.0" customHeight="1">
      <c r="B187" s="1"/>
      <c r="C187" s="1"/>
      <c r="D187" s="1"/>
      <c r="E187" s="53" t="str">
        <f>V117</f>
        <v>DEP. MAIPÚ (MZA.)</v>
      </c>
      <c r="F187" s="53" t="s">
        <v>63</v>
      </c>
      <c r="G187" s="53" t="str">
        <f t="shared" si="36"/>
        <v>T. SUÁREZ</v>
      </c>
      <c r="H187" s="1"/>
      <c r="I187" s="1"/>
      <c r="J187" s="1"/>
      <c r="K187" s="53" t="str">
        <f t="shared" si="37"/>
        <v>ALTE. BROWN</v>
      </c>
      <c r="L187" s="53" t="s">
        <v>63</v>
      </c>
      <c r="M187" s="53" t="str">
        <f>V140</f>
        <v>G. Y ESGRIMA (MZA.)</v>
      </c>
      <c r="N187" s="51"/>
      <c r="O187" s="52"/>
      <c r="P187" s="52"/>
      <c r="Q187" s="52"/>
      <c r="R187" s="52"/>
      <c r="S187" s="52"/>
    </row>
    <row r="188" ht="18.0" customHeight="1">
      <c r="B188" s="1"/>
      <c r="C188" s="1"/>
      <c r="D188" s="1"/>
      <c r="E188" s="53" t="str">
        <f>V116</f>
        <v>FERRO CARRIL OESTE</v>
      </c>
      <c r="F188" s="53" t="s">
        <v>63</v>
      </c>
      <c r="G188" s="53" t="str">
        <f t="shared" si="36"/>
        <v>ALL BOYS</v>
      </c>
      <c r="H188" s="1"/>
      <c r="I188" s="1"/>
      <c r="J188" s="1"/>
      <c r="K188" s="53" t="str">
        <f t="shared" si="37"/>
        <v>ATLANTA</v>
      </c>
      <c r="L188" s="53" t="s">
        <v>63</v>
      </c>
      <c r="M188" s="53" t="str">
        <f>V139</f>
        <v>NVA. CHICAGO</v>
      </c>
      <c r="N188" s="65"/>
      <c r="O188" s="66"/>
      <c r="P188" s="66"/>
      <c r="Q188" s="66"/>
      <c r="R188" s="66"/>
      <c r="S188" s="66"/>
    </row>
    <row r="189" ht="18.0" customHeight="1">
      <c r="B189" s="1"/>
      <c r="C189" s="1"/>
      <c r="D189" s="1"/>
      <c r="E189" s="53" t="str">
        <f>V115</f>
        <v>SAN MIGUEL</v>
      </c>
      <c r="F189" s="53" t="s">
        <v>63</v>
      </c>
      <c r="G189" s="53" t="str">
        <f t="shared" si="36"/>
        <v>AGROPECUARIO ARG.</v>
      </c>
      <c r="H189" s="1"/>
      <c r="I189" s="1"/>
      <c r="J189" s="1"/>
      <c r="K189" s="53" t="str">
        <f t="shared" si="37"/>
        <v>DEF. UNIDOS</v>
      </c>
      <c r="L189" s="53" t="s">
        <v>63</v>
      </c>
      <c r="M189" s="53" t="str">
        <f>V138</f>
        <v>DEP. MORÓN</v>
      </c>
      <c r="N189" s="53"/>
      <c r="O189" s="55"/>
      <c r="P189" s="55"/>
      <c r="Q189" s="55"/>
      <c r="R189" s="55"/>
      <c r="S189" s="55"/>
    </row>
    <row r="190" ht="18.0" customHeight="1">
      <c r="B190" s="1"/>
      <c r="C190" s="1"/>
      <c r="D190" s="1"/>
      <c r="E190" s="53" t="str">
        <f>V137</f>
        <v>QUILMES A.C.</v>
      </c>
      <c r="F190" s="53" t="s">
        <v>63</v>
      </c>
      <c r="G190" s="53" t="str">
        <f t="shared" si="36"/>
        <v>GMO. BROWN (P.M.)</v>
      </c>
      <c r="H190" s="1"/>
      <c r="I190" s="1"/>
      <c r="J190" s="1"/>
      <c r="K190" s="53" t="str">
        <f t="shared" ref="K190:K193" si="38">V151</f>
        <v>DEP. MADRYN</v>
      </c>
      <c r="L190" s="53" t="s">
        <v>63</v>
      </c>
      <c r="M190" s="53" t="str">
        <f>V158</f>
        <v>TEMPERLEY</v>
      </c>
      <c r="N190" s="53"/>
      <c r="O190" s="55"/>
      <c r="P190" s="55"/>
      <c r="Q190" s="55"/>
      <c r="R190" s="55"/>
      <c r="S190" s="55"/>
    </row>
    <row r="191" ht="18.0" customHeight="1">
      <c r="B191" s="1"/>
      <c r="C191" s="1"/>
      <c r="D191" s="1"/>
      <c r="E191" s="53" t="str">
        <f>V136</f>
        <v>TALLERES (R.E.)</v>
      </c>
      <c r="F191" s="53" t="s">
        <v>63</v>
      </c>
      <c r="G191" s="53" t="str">
        <f t="shared" si="36"/>
        <v>SAN MARTÍN (S.J.)</v>
      </c>
      <c r="H191" s="1"/>
      <c r="I191" s="1"/>
      <c r="J191" s="1"/>
      <c r="K191" s="53" t="str">
        <f t="shared" si="38"/>
        <v>AT. DE RAFAELA</v>
      </c>
      <c r="L191" s="53" t="s">
        <v>63</v>
      </c>
      <c r="M191" s="53" t="str">
        <f>V157</f>
        <v>BROWN (AD.)</v>
      </c>
      <c r="N191" s="53"/>
      <c r="O191" s="55"/>
      <c r="P191" s="55"/>
      <c r="Q191" s="55"/>
      <c r="R191" s="55"/>
      <c r="S191" s="55"/>
    </row>
    <row r="192" ht="18.0" customHeight="1">
      <c r="B192" s="1"/>
      <c r="C192" s="1"/>
      <c r="D192" s="1"/>
      <c r="E192" s="53" t="str">
        <f>V133</f>
        <v>ESTUDIANTES</v>
      </c>
      <c r="F192" s="53" t="s">
        <v>63</v>
      </c>
      <c r="G192" s="53" t="str">
        <f t="shared" si="36"/>
        <v>ARSENAL F.C.</v>
      </c>
      <c r="H192" s="1"/>
      <c r="I192" s="1"/>
      <c r="J192" s="1"/>
      <c r="K192" s="53" t="str">
        <f t="shared" si="38"/>
        <v>SAN TELMO</v>
      </c>
      <c r="L192" s="53" t="s">
        <v>63</v>
      </c>
      <c r="M192" s="53" t="str">
        <f>V156</f>
        <v>ALMAGRO</v>
      </c>
      <c r="N192" s="53"/>
      <c r="O192" s="55"/>
      <c r="P192" s="55"/>
      <c r="Q192" s="55"/>
      <c r="R192" s="55"/>
      <c r="S192" s="55"/>
    </row>
    <row r="193" ht="18.0" customHeight="1">
      <c r="B193" s="1"/>
      <c r="C193" s="1"/>
      <c r="D193" s="1"/>
      <c r="E193" s="53" t="str">
        <f>V132</f>
        <v>CHACARITA JRS.</v>
      </c>
      <c r="F193" s="53" t="s">
        <v>63</v>
      </c>
      <c r="G193" s="53" t="str">
        <f t="shared" si="36"/>
        <v>SAN MARTÍN (TUC.)</v>
      </c>
      <c r="H193" s="1"/>
      <c r="I193" s="1"/>
      <c r="J193" s="1"/>
      <c r="K193" s="53" t="str">
        <f t="shared" si="38"/>
        <v>CHACO FOR EVER</v>
      </c>
      <c r="L193" s="53" t="s">
        <v>63</v>
      </c>
      <c r="M193" s="53" t="str">
        <f>V155</f>
        <v>DEF. DE BELGRANO</v>
      </c>
      <c r="N193" s="53"/>
      <c r="O193" s="55"/>
      <c r="P193" s="55"/>
      <c r="Q193" s="55"/>
      <c r="R193" s="55"/>
      <c r="S193" s="55"/>
    </row>
    <row r="194" ht="18.0" customHeight="1">
      <c r="B194" s="1"/>
      <c r="C194" s="1"/>
      <c r="D194" s="1"/>
      <c r="E194" s="53"/>
      <c r="F194" s="53"/>
      <c r="G194" s="53"/>
      <c r="H194" s="1"/>
      <c r="I194" s="1"/>
      <c r="J194" s="1"/>
      <c r="K194" s="53"/>
      <c r="L194" s="53"/>
      <c r="M194" s="53"/>
      <c r="N194" s="53"/>
      <c r="O194" s="55"/>
      <c r="P194" s="55"/>
      <c r="Q194" s="55"/>
      <c r="R194" s="55"/>
      <c r="S194" s="55"/>
    </row>
    <row r="195" ht="18.0" customHeight="1">
      <c r="B195" s="1"/>
      <c r="C195" s="1"/>
      <c r="D195" s="1"/>
      <c r="E195" s="53"/>
      <c r="F195" s="53"/>
      <c r="G195" s="56" t="s">
        <v>64</v>
      </c>
      <c r="H195" s="57" t="str">
        <f>K184</f>
        <v>ALDOSIVI (M.D.P.)</v>
      </c>
      <c r="I195" s="58"/>
      <c r="J195" s="59" t="s">
        <v>63</v>
      </c>
      <c r="K195" s="60" t="str">
        <f>G184</f>
        <v>ALVARADO (M.D.P.)</v>
      </c>
      <c r="L195" s="53"/>
      <c r="M195" s="53"/>
      <c r="N195" s="53"/>
      <c r="O195" s="55"/>
      <c r="P195" s="55"/>
      <c r="Q195" s="55"/>
      <c r="R195" s="55"/>
      <c r="S195" s="55"/>
    </row>
    <row r="196" ht="12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53"/>
      <c r="O196" s="55"/>
      <c r="P196" s="55"/>
      <c r="Q196" s="55"/>
      <c r="R196" s="55"/>
      <c r="S196" s="55"/>
    </row>
    <row r="197" ht="12.75" customHeight="1">
      <c r="B197" s="1"/>
      <c r="C197" s="1"/>
      <c r="D197" s="1"/>
      <c r="E197" s="51" t="s">
        <v>72</v>
      </c>
      <c r="H197" s="1"/>
      <c r="I197" s="1"/>
      <c r="J197" s="1"/>
      <c r="K197" s="51" t="s">
        <v>72</v>
      </c>
      <c r="N197" s="53"/>
      <c r="O197" s="55"/>
      <c r="P197" s="55"/>
      <c r="Q197" s="55"/>
      <c r="R197" s="55"/>
      <c r="S197" s="55"/>
    </row>
    <row r="198" ht="12.75" customHeight="1">
      <c r="B198" s="1"/>
      <c r="C198" s="1"/>
      <c r="D198" s="1"/>
      <c r="E198" s="65"/>
      <c r="F198" s="65"/>
      <c r="G198" s="65"/>
      <c r="H198" s="1"/>
      <c r="I198" s="1"/>
      <c r="J198" s="1"/>
      <c r="K198" s="65"/>
      <c r="L198" s="65"/>
      <c r="M198" s="65"/>
      <c r="N198" s="53"/>
      <c r="O198" s="55"/>
      <c r="P198" s="55"/>
      <c r="Q198" s="55"/>
      <c r="R198" s="55"/>
      <c r="S198" s="55"/>
    </row>
    <row r="199" ht="18.0" customHeight="1">
      <c r="B199" s="1"/>
      <c r="C199" s="1"/>
      <c r="D199" s="1"/>
      <c r="E199" s="53" t="str">
        <f>V131</f>
        <v>SAN MARTÍN (TUC.)</v>
      </c>
      <c r="F199" s="53"/>
      <c r="G199" s="54" t="s">
        <v>62</v>
      </c>
      <c r="H199" s="1"/>
      <c r="I199" s="1"/>
      <c r="J199" s="1"/>
      <c r="K199" s="54" t="s">
        <v>62</v>
      </c>
      <c r="L199" s="53"/>
      <c r="M199" s="53" t="str">
        <f>V154</f>
        <v>CHACO FOR EVER</v>
      </c>
      <c r="N199" s="53"/>
      <c r="O199" s="55"/>
      <c r="P199" s="55"/>
      <c r="Q199" s="55"/>
      <c r="R199" s="55"/>
      <c r="S199" s="55"/>
    </row>
    <row r="200" ht="18.0" customHeight="1">
      <c r="B200" s="1"/>
      <c r="C200" s="1"/>
      <c r="D200" s="1"/>
      <c r="E200" s="53" t="str">
        <f>V130</f>
        <v>ARSENAL F.C.</v>
      </c>
      <c r="F200" s="53" t="s">
        <v>63</v>
      </c>
      <c r="G200" s="53" t="str">
        <f t="shared" ref="G200:G201" si="39">V132</f>
        <v>CHACARITA JRS.</v>
      </c>
      <c r="H200" s="1"/>
      <c r="I200" s="1"/>
      <c r="J200" s="1"/>
      <c r="K200" s="53" t="str">
        <f t="shared" ref="K200:K203" si="40">V155</f>
        <v>DEF. DE BELGRANO</v>
      </c>
      <c r="L200" s="53" t="s">
        <v>63</v>
      </c>
      <c r="M200" s="53" t="str">
        <f>V153</f>
        <v>SAN TELMO</v>
      </c>
      <c r="N200" s="65"/>
      <c r="O200" s="66"/>
      <c r="P200" s="66"/>
      <c r="Q200" s="66"/>
      <c r="R200" s="66"/>
      <c r="S200" s="66"/>
    </row>
    <row r="201" ht="18.0" customHeight="1">
      <c r="B201" s="1"/>
      <c r="C201" s="1"/>
      <c r="D201" s="1"/>
      <c r="E201" s="53" t="str">
        <f>V129</f>
        <v>SAN MARTÍN (S.J.)</v>
      </c>
      <c r="F201" s="53" t="s">
        <v>63</v>
      </c>
      <c r="G201" s="53" t="str">
        <f t="shared" si="39"/>
        <v>ESTUDIANTES</v>
      </c>
      <c r="H201" s="1"/>
      <c r="I201" s="1"/>
      <c r="J201" s="1"/>
      <c r="K201" s="53" t="str">
        <f t="shared" si="40"/>
        <v>ALMAGRO</v>
      </c>
      <c r="L201" s="53" t="s">
        <v>63</v>
      </c>
      <c r="M201" s="53" t="str">
        <f>V152</f>
        <v>AT. DE RAFAELA</v>
      </c>
      <c r="N201" s="51"/>
      <c r="O201" s="52"/>
      <c r="P201" s="52"/>
      <c r="Q201" s="52"/>
      <c r="R201" s="52"/>
      <c r="S201" s="52"/>
    </row>
    <row r="202" ht="18.0" customHeight="1">
      <c r="B202" s="1"/>
      <c r="C202" s="1"/>
      <c r="D202" s="1"/>
      <c r="E202" s="53" t="str">
        <f>V128</f>
        <v>GMO. BROWN (P.M.)</v>
      </c>
      <c r="F202" s="53" t="s">
        <v>63</v>
      </c>
      <c r="G202" s="53" t="str">
        <f t="shared" ref="G202:G203" si="41">V136</f>
        <v>TALLERES (R.E.)</v>
      </c>
      <c r="H202" s="1"/>
      <c r="I202" s="1"/>
      <c r="J202" s="1"/>
      <c r="K202" s="53" t="str">
        <f t="shared" si="40"/>
        <v>BROWN (AD.)</v>
      </c>
      <c r="L202" s="53" t="s">
        <v>63</v>
      </c>
      <c r="M202" s="53" t="str">
        <f>V151</f>
        <v>DEP. MADRYN</v>
      </c>
      <c r="N202" s="65"/>
      <c r="O202" s="66"/>
      <c r="P202" s="66"/>
      <c r="Q202" s="66"/>
      <c r="R202" s="66"/>
      <c r="S202" s="66"/>
    </row>
    <row r="203" ht="18.0" customHeight="1">
      <c r="B203" s="1"/>
      <c r="C203" s="1"/>
      <c r="D203" s="1"/>
      <c r="E203" s="53" t="str">
        <f>V127</f>
        <v>AGROPECUARIO ARG.</v>
      </c>
      <c r="F203" s="53" t="s">
        <v>63</v>
      </c>
      <c r="G203" s="53" t="str">
        <f t="shared" si="41"/>
        <v>QUILMES A.C.</v>
      </c>
      <c r="H203" s="1"/>
      <c r="I203" s="1"/>
      <c r="J203" s="1"/>
      <c r="K203" s="53" t="str">
        <f t="shared" si="40"/>
        <v>TEMPERLEY</v>
      </c>
      <c r="L203" s="53" t="s">
        <v>63</v>
      </c>
      <c r="M203" s="53" t="str">
        <f>V148</f>
        <v>DEF. UNIDOS</v>
      </c>
      <c r="N203" s="53"/>
      <c r="O203" s="55"/>
      <c r="P203" s="55"/>
      <c r="Q203" s="55"/>
      <c r="R203" s="55"/>
      <c r="S203" s="55"/>
    </row>
    <row r="204" ht="18.0" customHeight="1">
      <c r="B204" s="1"/>
      <c r="C204" s="1"/>
      <c r="D204" s="1"/>
      <c r="E204" s="53" t="str">
        <f>V126</f>
        <v>ALL BOYS</v>
      </c>
      <c r="F204" s="53" t="s">
        <v>63</v>
      </c>
      <c r="G204" s="53" t="str">
        <f t="shared" ref="G204:G207" si="42">V115</f>
        <v>SAN MIGUEL</v>
      </c>
      <c r="H204" s="1"/>
      <c r="I204" s="1"/>
      <c r="J204" s="1"/>
      <c r="K204" s="53" t="str">
        <f t="shared" ref="K204:K208" si="43">V138</f>
        <v>DEP. MORÓN</v>
      </c>
      <c r="L204" s="53" t="s">
        <v>63</v>
      </c>
      <c r="M204" s="53" t="str">
        <f>V147</f>
        <v>ATLANTA</v>
      </c>
      <c r="N204" s="53"/>
      <c r="O204" s="55"/>
      <c r="P204" s="55"/>
      <c r="Q204" s="55"/>
      <c r="R204" s="55"/>
      <c r="S204" s="55"/>
    </row>
    <row r="205" ht="18.0" customHeight="1">
      <c r="B205" s="1"/>
      <c r="C205" s="1"/>
      <c r="D205" s="1"/>
      <c r="E205" s="53" t="str">
        <f>V125</f>
        <v>T. SUÁREZ</v>
      </c>
      <c r="F205" s="53" t="s">
        <v>63</v>
      </c>
      <c r="G205" s="53" t="str">
        <f t="shared" si="42"/>
        <v>FERRO CARRIL OESTE</v>
      </c>
      <c r="H205" s="1"/>
      <c r="I205" s="1"/>
      <c r="J205" s="1"/>
      <c r="K205" s="53" t="str">
        <f t="shared" si="43"/>
        <v>NVA. CHICAGO</v>
      </c>
      <c r="L205" s="53" t="s">
        <v>63</v>
      </c>
      <c r="M205" s="53" t="str">
        <f>V146</f>
        <v>ALTE. BROWN</v>
      </c>
      <c r="N205" s="53"/>
      <c r="O205" s="55"/>
      <c r="P205" s="55"/>
      <c r="Q205" s="55"/>
      <c r="R205" s="55"/>
      <c r="S205" s="55"/>
    </row>
    <row r="206" ht="18.0" customHeight="1">
      <c r="B206" s="1"/>
      <c r="C206" s="1"/>
      <c r="D206" s="1"/>
      <c r="E206" s="53" t="str">
        <f>V124</f>
        <v>PATRONATO (P.)</v>
      </c>
      <c r="F206" s="53" t="s">
        <v>63</v>
      </c>
      <c r="G206" s="53" t="str">
        <f t="shared" si="42"/>
        <v>DEP. MAIPÚ (MZA.)</v>
      </c>
      <c r="H206" s="1"/>
      <c r="I206" s="1"/>
      <c r="J206" s="1"/>
      <c r="K206" s="53" t="str">
        <f t="shared" si="43"/>
        <v>G. Y ESGRIMA (MZA.)</v>
      </c>
      <c r="L206" s="53" t="s">
        <v>63</v>
      </c>
      <c r="M206" s="53" t="str">
        <f>V145</f>
        <v>COLÓN</v>
      </c>
      <c r="N206" s="53"/>
      <c r="O206" s="55"/>
      <c r="P206" s="55"/>
      <c r="Q206" s="55"/>
      <c r="R206" s="55"/>
      <c r="S206" s="55"/>
    </row>
    <row r="207" ht="18.0" customHeight="1">
      <c r="B207" s="1"/>
      <c r="C207" s="1"/>
      <c r="D207" s="1"/>
      <c r="E207" s="53" t="str">
        <f>V123</f>
        <v>RACING (CBA.)</v>
      </c>
      <c r="F207" s="53" t="s">
        <v>63</v>
      </c>
      <c r="G207" s="53" t="str">
        <f t="shared" si="42"/>
        <v>G. Y ESGRIMA (J.)</v>
      </c>
      <c r="H207" s="1"/>
      <c r="I207" s="1"/>
      <c r="J207" s="1"/>
      <c r="K207" s="53" t="str">
        <f t="shared" si="43"/>
        <v>G. Y TIRO (S.)</v>
      </c>
      <c r="L207" s="53" t="s">
        <v>63</v>
      </c>
      <c r="M207" s="53" t="str">
        <f>V144</f>
        <v>ESTUDIANTES (R. IV)</v>
      </c>
      <c r="N207" s="53"/>
      <c r="O207" s="55"/>
      <c r="P207" s="55"/>
      <c r="Q207" s="55"/>
      <c r="R207" s="55"/>
      <c r="S207" s="55"/>
    </row>
    <row r="208" ht="18.0" customHeight="1">
      <c r="B208" s="1"/>
      <c r="C208" s="1"/>
      <c r="D208" s="1"/>
      <c r="E208" s="53" t="str">
        <f>V122</f>
        <v>ALVARADO (M.D.P.)</v>
      </c>
      <c r="F208" s="53" t="s">
        <v>63</v>
      </c>
      <c r="G208" s="53" t="str">
        <f>V121</f>
        <v>GÜEMES (S.E.)</v>
      </c>
      <c r="H208" s="1"/>
      <c r="I208" s="1"/>
      <c r="J208" s="1"/>
      <c r="K208" s="53" t="str">
        <f t="shared" si="43"/>
        <v>MITRE (S.E.)</v>
      </c>
      <c r="L208" s="53" t="s">
        <v>63</v>
      </c>
      <c r="M208" s="53" t="str">
        <f>V143</f>
        <v>ALDOSIVI (M.D.P.)</v>
      </c>
      <c r="N208" s="53"/>
      <c r="O208" s="55"/>
      <c r="P208" s="55"/>
      <c r="Q208" s="55"/>
      <c r="R208" s="55"/>
      <c r="S208" s="55"/>
    </row>
    <row r="209" ht="18.0" customHeight="1">
      <c r="B209" s="1"/>
      <c r="C209" s="1"/>
      <c r="D209" s="1"/>
      <c r="E209" s="53"/>
      <c r="F209" s="53"/>
      <c r="G209" s="53"/>
      <c r="H209" s="1"/>
      <c r="I209" s="1"/>
      <c r="J209" s="1"/>
      <c r="K209" s="53"/>
      <c r="L209" s="53"/>
      <c r="M209" s="53"/>
      <c r="N209" s="53"/>
      <c r="O209" s="55"/>
      <c r="P209" s="55"/>
      <c r="Q209" s="55"/>
      <c r="R209" s="55"/>
      <c r="S209" s="55"/>
    </row>
    <row r="210" ht="18.0" customHeight="1">
      <c r="B210" s="1"/>
      <c r="C210" s="1"/>
      <c r="D210" s="1"/>
      <c r="E210" s="53"/>
      <c r="F210" s="53"/>
      <c r="G210" s="56" t="s">
        <v>64</v>
      </c>
      <c r="H210" s="57" t="str">
        <f>E199</f>
        <v>SAN MARTÍN (TUC.)</v>
      </c>
      <c r="I210" s="58"/>
      <c r="J210" s="59" t="s">
        <v>63</v>
      </c>
      <c r="K210" s="60" t="str">
        <f>M199</f>
        <v>CHACO FOR EVER</v>
      </c>
      <c r="L210" s="53"/>
      <c r="M210" s="53"/>
      <c r="N210" s="53"/>
      <c r="O210" s="55"/>
      <c r="P210" s="55"/>
      <c r="Q210" s="55"/>
      <c r="R210" s="55"/>
      <c r="S210" s="55"/>
    </row>
    <row r="211" ht="12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53"/>
      <c r="O211" s="55"/>
      <c r="P211" s="55"/>
      <c r="Q211" s="55"/>
      <c r="R211" s="55"/>
      <c r="S211" s="55"/>
    </row>
    <row r="212" ht="12.75" customHeight="1">
      <c r="B212" s="1"/>
      <c r="C212" s="1"/>
      <c r="D212" s="1"/>
      <c r="E212" s="51" t="s">
        <v>73</v>
      </c>
      <c r="H212" s="1"/>
      <c r="I212" s="1"/>
      <c r="J212" s="1"/>
      <c r="K212" s="51" t="s">
        <v>73</v>
      </c>
      <c r="N212" s="53"/>
      <c r="O212" s="55"/>
      <c r="P212" s="55"/>
      <c r="Q212" s="55"/>
      <c r="R212" s="55"/>
      <c r="S212" s="55"/>
      <c r="T212" s="20"/>
    </row>
    <row r="213" ht="12.75" customHeight="1">
      <c r="B213" s="1"/>
      <c r="C213" s="1"/>
      <c r="D213" s="1"/>
      <c r="E213" s="65"/>
      <c r="F213" s="65"/>
      <c r="G213" s="65"/>
      <c r="H213" s="1"/>
      <c r="I213" s="1"/>
      <c r="J213" s="1"/>
      <c r="K213" s="65"/>
      <c r="L213" s="65"/>
      <c r="M213" s="65"/>
      <c r="N213" s="53"/>
      <c r="O213" s="55"/>
      <c r="P213" s="55"/>
      <c r="Q213" s="55"/>
      <c r="R213" s="55"/>
      <c r="S213" s="55"/>
      <c r="T213" s="20"/>
    </row>
    <row r="214" ht="18.0" customHeight="1">
      <c r="B214" s="1"/>
      <c r="C214" s="1"/>
      <c r="D214" s="1"/>
      <c r="E214" s="54" t="s">
        <v>62</v>
      </c>
      <c r="F214" s="53"/>
      <c r="G214" s="53" t="str">
        <f t="shared" ref="G214:G223" si="44">V121</f>
        <v>GÜEMES (S.E.)</v>
      </c>
      <c r="H214" s="1"/>
      <c r="I214" s="1"/>
      <c r="J214" s="1"/>
      <c r="K214" s="53" t="str">
        <f t="shared" ref="K214:K220" si="45">V142</f>
        <v>MITRE (S.E.)</v>
      </c>
      <c r="L214" s="53"/>
      <c r="M214" s="54" t="s">
        <v>62</v>
      </c>
      <c r="N214" s="65"/>
      <c r="O214" s="66"/>
      <c r="P214" s="66"/>
      <c r="Q214" s="66"/>
      <c r="R214" s="66"/>
      <c r="S214" s="66"/>
      <c r="T214" s="20"/>
    </row>
    <row r="215" ht="18.0" customHeight="1">
      <c r="B215" s="1"/>
      <c r="C215" s="1"/>
      <c r="D215" s="1"/>
      <c r="E215" s="53" t="str">
        <f>V118</f>
        <v>G. Y ESGRIMA (J.)</v>
      </c>
      <c r="F215" s="53" t="s">
        <v>63</v>
      </c>
      <c r="G215" s="53" t="str">
        <f t="shared" si="44"/>
        <v>ALVARADO (M.D.P.)</v>
      </c>
      <c r="H215" s="1"/>
      <c r="I215" s="1"/>
      <c r="J215" s="1"/>
      <c r="K215" s="53" t="str">
        <f t="shared" si="45"/>
        <v>ALDOSIVI (M.D.P.)</v>
      </c>
      <c r="L215" s="53" t="s">
        <v>63</v>
      </c>
      <c r="M215" s="53" t="str">
        <f>V141</f>
        <v>G. Y TIRO (S.)</v>
      </c>
      <c r="N215" s="51"/>
      <c r="O215" s="52"/>
      <c r="P215" s="52"/>
      <c r="Q215" s="52"/>
      <c r="R215" s="52"/>
      <c r="S215" s="52"/>
      <c r="T215" s="20"/>
    </row>
    <row r="216" ht="18.0" customHeight="1">
      <c r="B216" s="1"/>
      <c r="C216" s="1"/>
      <c r="D216" s="1"/>
      <c r="E216" s="53" t="str">
        <f>V117</f>
        <v>DEP. MAIPÚ (MZA.)</v>
      </c>
      <c r="F216" s="53" t="s">
        <v>63</v>
      </c>
      <c r="G216" s="53" t="str">
        <f t="shared" si="44"/>
        <v>RACING (CBA.)</v>
      </c>
      <c r="H216" s="1"/>
      <c r="I216" s="1"/>
      <c r="J216" s="1"/>
      <c r="K216" s="53" t="str">
        <f t="shared" si="45"/>
        <v>ESTUDIANTES (R. IV)</v>
      </c>
      <c r="L216" s="53" t="s">
        <v>63</v>
      </c>
      <c r="M216" s="53" t="str">
        <f>V140</f>
        <v>G. Y ESGRIMA (MZA.)</v>
      </c>
      <c r="N216" s="65"/>
      <c r="O216" s="66"/>
      <c r="P216" s="66"/>
      <c r="Q216" s="66"/>
      <c r="R216" s="66"/>
      <c r="S216" s="66"/>
      <c r="T216" s="20"/>
    </row>
    <row r="217" ht="18.0" customHeight="1">
      <c r="B217" s="1"/>
      <c r="C217" s="1"/>
      <c r="D217" s="1"/>
      <c r="E217" s="53" t="str">
        <f>V116</f>
        <v>FERRO CARRIL OESTE</v>
      </c>
      <c r="F217" s="53" t="s">
        <v>63</v>
      </c>
      <c r="G217" s="53" t="str">
        <f t="shared" si="44"/>
        <v>PATRONATO (P.)</v>
      </c>
      <c r="H217" s="1"/>
      <c r="I217" s="1"/>
      <c r="J217" s="1"/>
      <c r="K217" s="53" t="str">
        <f t="shared" si="45"/>
        <v>COLÓN</v>
      </c>
      <c r="L217" s="53" t="s">
        <v>63</v>
      </c>
      <c r="M217" s="53" t="str">
        <f>V139</f>
        <v>NVA. CHICAGO</v>
      </c>
      <c r="N217" s="53"/>
      <c r="O217" s="55"/>
      <c r="P217" s="55"/>
      <c r="Q217" s="55"/>
      <c r="R217" s="55"/>
      <c r="S217" s="55"/>
      <c r="T217" s="20"/>
    </row>
    <row r="218" ht="18.0" customHeight="1">
      <c r="B218" s="1"/>
      <c r="C218" s="1"/>
      <c r="D218" s="1"/>
      <c r="E218" s="53" t="str">
        <f>V115</f>
        <v>SAN MIGUEL</v>
      </c>
      <c r="F218" s="53" t="s">
        <v>63</v>
      </c>
      <c r="G218" s="53" t="str">
        <f t="shared" si="44"/>
        <v>T. SUÁREZ</v>
      </c>
      <c r="H218" s="1"/>
      <c r="I218" s="1"/>
      <c r="J218" s="1"/>
      <c r="K218" s="53" t="str">
        <f t="shared" si="45"/>
        <v>ALTE. BROWN</v>
      </c>
      <c r="L218" s="53" t="s">
        <v>63</v>
      </c>
      <c r="M218" s="53" t="str">
        <f>V138</f>
        <v>DEP. MORÓN</v>
      </c>
      <c r="N218" s="53"/>
      <c r="O218" s="55"/>
      <c r="P218" s="55"/>
      <c r="Q218" s="55"/>
      <c r="R218" s="55"/>
      <c r="S218" s="55"/>
      <c r="T218" s="20"/>
    </row>
    <row r="219" ht="18.0" customHeight="1">
      <c r="B219" s="1"/>
      <c r="C219" s="1"/>
      <c r="D219" s="1"/>
      <c r="E219" s="53" t="str">
        <f>V137</f>
        <v>QUILMES A.C.</v>
      </c>
      <c r="F219" s="53" t="s">
        <v>63</v>
      </c>
      <c r="G219" s="53" t="str">
        <f t="shared" si="44"/>
        <v>ALL BOYS</v>
      </c>
      <c r="H219" s="1"/>
      <c r="I219" s="1"/>
      <c r="J219" s="1"/>
      <c r="K219" s="53" t="str">
        <f t="shared" si="45"/>
        <v>ATLANTA</v>
      </c>
      <c r="L219" s="53" t="s">
        <v>63</v>
      </c>
      <c r="M219" s="53" t="str">
        <f>V158</f>
        <v>TEMPERLEY</v>
      </c>
      <c r="N219" s="53"/>
      <c r="O219" s="55"/>
      <c r="P219" s="55"/>
      <c r="Q219" s="55"/>
      <c r="R219" s="55"/>
      <c r="S219" s="55"/>
      <c r="T219" s="20"/>
    </row>
    <row r="220" ht="18.0" customHeight="1">
      <c r="B220" s="1"/>
      <c r="C220" s="1"/>
      <c r="D220" s="1"/>
      <c r="E220" s="53" t="str">
        <f>V136</f>
        <v>TALLERES (R.E.)</v>
      </c>
      <c r="F220" s="53" t="s">
        <v>63</v>
      </c>
      <c r="G220" s="53" t="str">
        <f t="shared" si="44"/>
        <v>AGROPECUARIO ARG.</v>
      </c>
      <c r="H220" s="1"/>
      <c r="I220" s="1"/>
      <c r="J220" s="1"/>
      <c r="K220" s="53" t="str">
        <f t="shared" si="45"/>
        <v>DEF. UNIDOS</v>
      </c>
      <c r="L220" s="53" t="s">
        <v>63</v>
      </c>
      <c r="M220" s="53" t="str">
        <f>V157</f>
        <v>BROWN (AD.)</v>
      </c>
      <c r="N220" s="53"/>
      <c r="O220" s="55"/>
      <c r="P220" s="55"/>
      <c r="Q220" s="55"/>
      <c r="R220" s="55"/>
      <c r="S220" s="55"/>
      <c r="T220" s="20"/>
    </row>
    <row r="221" ht="18.0" customHeight="1">
      <c r="B221" s="1"/>
      <c r="C221" s="1"/>
      <c r="D221" s="1"/>
      <c r="E221" s="53" t="str">
        <f>V133</f>
        <v>ESTUDIANTES</v>
      </c>
      <c r="F221" s="53" t="s">
        <v>63</v>
      </c>
      <c r="G221" s="53" t="str">
        <f t="shared" si="44"/>
        <v>GMO. BROWN (P.M.)</v>
      </c>
      <c r="H221" s="1"/>
      <c r="I221" s="1"/>
      <c r="J221" s="1"/>
      <c r="K221" s="53" t="str">
        <f t="shared" ref="K221:K223" si="46">V151</f>
        <v>DEP. MADRYN</v>
      </c>
      <c r="L221" s="53" t="s">
        <v>63</v>
      </c>
      <c r="M221" s="53" t="str">
        <f>V156</f>
        <v>ALMAGRO</v>
      </c>
      <c r="N221" s="53"/>
      <c r="O221" s="55"/>
      <c r="P221" s="55"/>
      <c r="Q221" s="55"/>
      <c r="R221" s="55"/>
      <c r="S221" s="55"/>
      <c r="T221" s="20"/>
    </row>
    <row r="222" ht="18.0" customHeight="1">
      <c r="B222" s="1"/>
      <c r="C222" s="1"/>
      <c r="D222" s="1"/>
      <c r="E222" s="53" t="str">
        <f>V132</f>
        <v>CHACARITA JRS.</v>
      </c>
      <c r="F222" s="53" t="s">
        <v>63</v>
      </c>
      <c r="G222" s="53" t="str">
        <f t="shared" si="44"/>
        <v>SAN MARTÍN (S.J.)</v>
      </c>
      <c r="H222" s="1"/>
      <c r="I222" s="1"/>
      <c r="J222" s="1"/>
      <c r="K222" s="53" t="str">
        <f t="shared" si="46"/>
        <v>AT. DE RAFAELA</v>
      </c>
      <c r="L222" s="53" t="s">
        <v>63</v>
      </c>
      <c r="M222" s="53" t="str">
        <f>V155</f>
        <v>DEF. DE BELGRANO</v>
      </c>
      <c r="N222" s="53"/>
      <c r="O222" s="55"/>
      <c r="P222" s="55"/>
      <c r="Q222" s="55"/>
      <c r="R222" s="55"/>
      <c r="S222" s="55"/>
      <c r="T222" s="20"/>
    </row>
    <row r="223" ht="18.0" customHeight="1">
      <c r="B223" s="1"/>
      <c r="C223" s="1"/>
      <c r="D223" s="1"/>
      <c r="E223" s="53" t="str">
        <f>V131</f>
        <v>SAN MARTÍN (TUC.)</v>
      </c>
      <c r="F223" s="53" t="s">
        <v>63</v>
      </c>
      <c r="G223" s="53" t="str">
        <f t="shared" si="44"/>
        <v>ARSENAL F.C.</v>
      </c>
      <c r="H223" s="1"/>
      <c r="I223" s="1"/>
      <c r="J223" s="1"/>
      <c r="K223" s="53" t="str">
        <f t="shared" si="46"/>
        <v>SAN TELMO</v>
      </c>
      <c r="L223" s="53" t="s">
        <v>63</v>
      </c>
      <c r="M223" s="53" t="str">
        <f>V154</f>
        <v>CHACO FOR EVER</v>
      </c>
      <c r="N223" s="53"/>
      <c r="O223" s="55"/>
      <c r="P223" s="55"/>
      <c r="Q223" s="55"/>
      <c r="R223" s="55"/>
      <c r="S223" s="55"/>
      <c r="T223" s="20"/>
    </row>
    <row r="224" ht="18.0" customHeight="1">
      <c r="B224" s="1"/>
      <c r="C224" s="1"/>
      <c r="D224" s="1"/>
      <c r="E224" s="53"/>
      <c r="F224" s="53"/>
      <c r="G224" s="53"/>
      <c r="H224" s="1"/>
      <c r="I224" s="1"/>
      <c r="J224" s="1"/>
      <c r="K224" s="53"/>
      <c r="L224" s="53"/>
      <c r="M224" s="53"/>
      <c r="N224" s="53"/>
      <c r="O224" s="55"/>
      <c r="P224" s="55"/>
      <c r="Q224" s="55"/>
      <c r="R224" s="55"/>
      <c r="S224" s="55"/>
      <c r="T224" s="20"/>
    </row>
    <row r="225" ht="18.0" customHeight="1">
      <c r="B225" s="1"/>
      <c r="C225" s="1"/>
      <c r="D225" s="1"/>
      <c r="E225" s="53"/>
      <c r="F225" s="53"/>
      <c r="G225" s="56" t="s">
        <v>64</v>
      </c>
      <c r="H225" s="57" t="str">
        <f>K214</f>
        <v>MITRE (S.E.)</v>
      </c>
      <c r="I225" s="58"/>
      <c r="J225" s="59" t="s">
        <v>63</v>
      </c>
      <c r="K225" s="60" t="str">
        <f>G214</f>
        <v>GÜEMES (S.E.)</v>
      </c>
      <c r="L225" s="53"/>
      <c r="M225" s="53"/>
      <c r="N225" s="53"/>
      <c r="O225" s="55"/>
      <c r="P225" s="55"/>
      <c r="Q225" s="55"/>
      <c r="R225" s="55"/>
      <c r="S225" s="55"/>
      <c r="T225" s="20"/>
    </row>
    <row r="226" ht="12.75" customHeight="1">
      <c r="B226" s="1"/>
      <c r="C226" s="1"/>
      <c r="D226" s="1"/>
      <c r="E226" s="65"/>
      <c r="F226" s="65"/>
      <c r="G226" s="65"/>
      <c r="H226" s="1"/>
      <c r="I226" s="1"/>
      <c r="J226" s="1"/>
      <c r="K226" s="65"/>
      <c r="L226" s="65"/>
      <c r="M226" s="65"/>
      <c r="N226" s="53"/>
      <c r="O226" s="55"/>
      <c r="P226" s="55"/>
      <c r="Q226" s="55"/>
      <c r="R226" s="55"/>
      <c r="S226" s="55"/>
      <c r="T226" s="20"/>
    </row>
    <row r="227" ht="12.75" customHeight="1">
      <c r="B227" s="1"/>
      <c r="C227" s="1"/>
      <c r="D227" s="1"/>
      <c r="E227" s="51" t="s">
        <v>74</v>
      </c>
      <c r="H227" s="1"/>
      <c r="I227" s="1"/>
      <c r="J227" s="1"/>
      <c r="K227" s="51" t="s">
        <v>74</v>
      </c>
      <c r="N227" s="53"/>
      <c r="O227" s="55"/>
      <c r="P227" s="55"/>
      <c r="Q227" s="55"/>
      <c r="R227" s="55"/>
      <c r="S227" s="55"/>
      <c r="T227" s="20"/>
    </row>
    <row r="228" ht="12.75" customHeight="1">
      <c r="B228" s="1"/>
      <c r="C228" s="1"/>
      <c r="D228" s="1"/>
      <c r="E228" s="65"/>
      <c r="F228" s="65"/>
      <c r="G228" s="65"/>
      <c r="H228" s="1"/>
      <c r="I228" s="1"/>
      <c r="J228" s="1"/>
      <c r="K228" s="65"/>
      <c r="L228" s="65"/>
      <c r="M228" s="65"/>
      <c r="N228" s="72"/>
      <c r="O228" s="73"/>
      <c r="P228" s="73"/>
      <c r="Q228" s="73"/>
      <c r="R228" s="73"/>
      <c r="S228" s="73"/>
      <c r="T228" s="20"/>
    </row>
    <row r="229" ht="18.0" customHeight="1">
      <c r="B229" s="1"/>
      <c r="C229" s="1"/>
      <c r="D229" s="1"/>
      <c r="E229" s="53" t="str">
        <f>V130</f>
        <v>ARSENAL F.C.</v>
      </c>
      <c r="F229" s="53"/>
      <c r="G229" s="54" t="s">
        <v>62</v>
      </c>
      <c r="H229" s="1"/>
      <c r="I229" s="1"/>
      <c r="J229" s="1"/>
      <c r="K229" s="54" t="s">
        <v>62</v>
      </c>
      <c r="L229" s="53"/>
      <c r="M229" s="53" t="str">
        <f>V153</f>
        <v>SAN TELMO</v>
      </c>
      <c r="N229" s="51"/>
      <c r="O229" s="52"/>
      <c r="P229" s="52"/>
      <c r="Q229" s="52"/>
      <c r="R229" s="52"/>
      <c r="S229" s="52"/>
      <c r="T229" s="20"/>
    </row>
    <row r="230" ht="18.0" customHeight="1">
      <c r="B230" s="1"/>
      <c r="C230" s="1"/>
      <c r="D230" s="1"/>
      <c r="E230" s="53" t="str">
        <f>V129</f>
        <v>SAN MARTÍN (S.J.)</v>
      </c>
      <c r="F230" s="53" t="s">
        <v>63</v>
      </c>
      <c r="G230" s="53" t="str">
        <f t="shared" ref="G230:G232" si="47">V131</f>
        <v>SAN MARTÍN (TUC.)</v>
      </c>
      <c r="H230" s="1"/>
      <c r="I230" s="1"/>
      <c r="J230" s="1"/>
      <c r="K230" s="53" t="str">
        <f t="shared" ref="K230:K234" si="48">V154</f>
        <v>CHACO FOR EVER</v>
      </c>
      <c r="L230" s="53" t="s">
        <v>63</v>
      </c>
      <c r="M230" s="53" t="str">
        <f>V152</f>
        <v>AT. DE RAFAELA</v>
      </c>
      <c r="N230" s="65"/>
      <c r="O230" s="66"/>
      <c r="P230" s="66"/>
      <c r="Q230" s="66"/>
      <c r="R230" s="66"/>
      <c r="S230" s="66"/>
      <c r="T230" s="20"/>
    </row>
    <row r="231" ht="18.0" customHeight="1">
      <c r="B231" s="1"/>
      <c r="C231" s="1"/>
      <c r="D231" s="1"/>
      <c r="E231" s="53" t="str">
        <f>V128</f>
        <v>GMO. BROWN (P.M.)</v>
      </c>
      <c r="F231" s="53" t="s">
        <v>63</v>
      </c>
      <c r="G231" s="53" t="str">
        <f t="shared" si="47"/>
        <v>CHACARITA JRS.</v>
      </c>
      <c r="H231" s="1"/>
      <c r="I231" s="1"/>
      <c r="J231" s="1"/>
      <c r="K231" s="53" t="str">
        <f t="shared" si="48"/>
        <v>DEF. DE BELGRANO</v>
      </c>
      <c r="L231" s="53" t="s">
        <v>63</v>
      </c>
      <c r="M231" s="53" t="str">
        <f>V151</f>
        <v>DEP. MADRYN</v>
      </c>
      <c r="N231" s="53"/>
      <c r="O231" s="55"/>
      <c r="P231" s="55"/>
      <c r="Q231" s="55"/>
      <c r="R231" s="55"/>
      <c r="S231" s="55"/>
      <c r="T231" s="20"/>
    </row>
    <row r="232" ht="18.0" customHeight="1">
      <c r="B232" s="1"/>
      <c r="C232" s="1"/>
      <c r="D232" s="1"/>
      <c r="E232" s="53" t="str">
        <f>V127</f>
        <v>AGROPECUARIO ARG.</v>
      </c>
      <c r="F232" s="53" t="s">
        <v>63</v>
      </c>
      <c r="G232" s="53" t="str">
        <f t="shared" si="47"/>
        <v>ESTUDIANTES</v>
      </c>
      <c r="H232" s="1"/>
      <c r="I232" s="1"/>
      <c r="J232" s="1"/>
      <c r="K232" s="53" t="str">
        <f t="shared" si="48"/>
        <v>ALMAGRO</v>
      </c>
      <c r="L232" s="53" t="s">
        <v>63</v>
      </c>
      <c r="M232" s="53" t="str">
        <f>V148</f>
        <v>DEF. UNIDOS</v>
      </c>
      <c r="N232" s="53"/>
      <c r="O232" s="55"/>
      <c r="P232" s="55"/>
      <c r="Q232" s="55"/>
      <c r="R232" s="55"/>
      <c r="S232" s="55"/>
      <c r="T232" s="20"/>
    </row>
    <row r="233" ht="18.0" customHeight="1">
      <c r="B233" s="1"/>
      <c r="C233" s="1"/>
      <c r="D233" s="1"/>
      <c r="E233" s="53" t="str">
        <f>V126</f>
        <v>ALL BOYS</v>
      </c>
      <c r="F233" s="53" t="s">
        <v>63</v>
      </c>
      <c r="G233" s="53" t="str">
        <f t="shared" ref="G233:G234" si="49">V136</f>
        <v>TALLERES (R.E.)</v>
      </c>
      <c r="H233" s="1"/>
      <c r="I233" s="1"/>
      <c r="J233" s="1"/>
      <c r="K233" s="53" t="str">
        <f t="shared" si="48"/>
        <v>BROWN (AD.)</v>
      </c>
      <c r="L233" s="53" t="s">
        <v>63</v>
      </c>
      <c r="M233" s="53" t="str">
        <f>V147</f>
        <v>ATLANTA</v>
      </c>
      <c r="N233" s="53"/>
      <c r="O233" s="55"/>
      <c r="P233" s="55"/>
      <c r="Q233" s="55"/>
      <c r="R233" s="55"/>
      <c r="S233" s="55"/>
      <c r="T233" s="20"/>
    </row>
    <row r="234" ht="18.0" customHeight="1">
      <c r="B234" s="1"/>
      <c r="C234" s="1"/>
      <c r="D234" s="1"/>
      <c r="E234" s="53" t="str">
        <f>V125</f>
        <v>T. SUÁREZ</v>
      </c>
      <c r="F234" s="53" t="s">
        <v>63</v>
      </c>
      <c r="G234" s="53" t="str">
        <f t="shared" si="49"/>
        <v>QUILMES A.C.</v>
      </c>
      <c r="H234" s="1"/>
      <c r="I234" s="1"/>
      <c r="J234" s="1"/>
      <c r="K234" s="53" t="str">
        <f t="shared" si="48"/>
        <v>TEMPERLEY</v>
      </c>
      <c r="L234" s="53" t="s">
        <v>63</v>
      </c>
      <c r="M234" s="53" t="str">
        <f>V146</f>
        <v>ALTE. BROWN</v>
      </c>
      <c r="N234" s="53"/>
      <c r="O234" s="55"/>
      <c r="P234" s="55"/>
      <c r="Q234" s="55"/>
      <c r="R234" s="55"/>
      <c r="S234" s="55"/>
      <c r="T234" s="20"/>
    </row>
    <row r="235" ht="18.0" customHeight="1">
      <c r="B235" s="1"/>
      <c r="C235" s="1"/>
      <c r="D235" s="1"/>
      <c r="E235" s="53" t="str">
        <f>V124</f>
        <v>PATRONATO (P.)</v>
      </c>
      <c r="F235" s="53" t="s">
        <v>63</v>
      </c>
      <c r="G235" s="53" t="str">
        <f t="shared" ref="G235:G238" si="50">V115</f>
        <v>SAN MIGUEL</v>
      </c>
      <c r="H235" s="1"/>
      <c r="I235" s="1"/>
      <c r="J235" s="1"/>
      <c r="K235" s="53" t="str">
        <f t="shared" ref="K235:K238" si="51">V138</f>
        <v>DEP. MORÓN</v>
      </c>
      <c r="L235" s="53" t="s">
        <v>63</v>
      </c>
      <c r="M235" s="53" t="str">
        <f>V145</f>
        <v>COLÓN</v>
      </c>
      <c r="N235" s="53"/>
      <c r="O235" s="55"/>
      <c r="P235" s="55"/>
      <c r="Q235" s="55"/>
      <c r="R235" s="55"/>
      <c r="S235" s="55"/>
      <c r="T235" s="20"/>
    </row>
    <row r="236" ht="18.0" customHeight="1">
      <c r="B236" s="1"/>
      <c r="C236" s="1"/>
      <c r="D236" s="1"/>
      <c r="E236" s="53" t="str">
        <f>V123</f>
        <v>RACING (CBA.)</v>
      </c>
      <c r="F236" s="53" t="s">
        <v>63</v>
      </c>
      <c r="G236" s="53" t="str">
        <f t="shared" si="50"/>
        <v>FERRO CARRIL OESTE</v>
      </c>
      <c r="H236" s="1"/>
      <c r="I236" s="1"/>
      <c r="J236" s="1"/>
      <c r="K236" s="53" t="str">
        <f t="shared" si="51"/>
        <v>NVA. CHICAGO</v>
      </c>
      <c r="L236" s="53" t="s">
        <v>63</v>
      </c>
      <c r="M236" s="53" t="str">
        <f>V144</f>
        <v>ESTUDIANTES (R. IV)</v>
      </c>
      <c r="N236" s="53"/>
      <c r="O236" s="55"/>
      <c r="P236" s="55"/>
      <c r="Q236" s="55"/>
      <c r="R236" s="55"/>
      <c r="S236" s="55"/>
      <c r="T236" s="20"/>
    </row>
    <row r="237" ht="18.0" customHeight="1">
      <c r="B237" s="1"/>
      <c r="C237" s="1"/>
      <c r="D237" s="1"/>
      <c r="E237" s="53" t="str">
        <f>V122</f>
        <v>ALVARADO (M.D.P.)</v>
      </c>
      <c r="F237" s="53" t="s">
        <v>63</v>
      </c>
      <c r="G237" s="53" t="str">
        <f t="shared" si="50"/>
        <v>DEP. MAIPÚ (MZA.)</v>
      </c>
      <c r="H237" s="1"/>
      <c r="I237" s="1"/>
      <c r="J237" s="1"/>
      <c r="K237" s="53" t="str">
        <f t="shared" si="51"/>
        <v>G. Y ESGRIMA (MZA.)</v>
      </c>
      <c r="L237" s="53" t="s">
        <v>63</v>
      </c>
      <c r="M237" s="53" t="str">
        <f>V143</f>
        <v>ALDOSIVI (M.D.P.)</v>
      </c>
      <c r="N237" s="53"/>
      <c r="O237" s="55"/>
      <c r="P237" s="55"/>
      <c r="Q237" s="55"/>
      <c r="R237" s="55"/>
      <c r="S237" s="55"/>
      <c r="T237" s="20"/>
    </row>
    <row r="238" ht="18.0" customHeight="1">
      <c r="B238" s="1"/>
      <c r="C238" s="1"/>
      <c r="D238" s="1"/>
      <c r="E238" s="53" t="str">
        <f>V121</f>
        <v>GÜEMES (S.E.)</v>
      </c>
      <c r="F238" s="53" t="s">
        <v>63</v>
      </c>
      <c r="G238" s="53" t="str">
        <f t="shared" si="50"/>
        <v>G. Y ESGRIMA (J.)</v>
      </c>
      <c r="H238" s="1"/>
      <c r="I238" s="1"/>
      <c r="J238" s="1"/>
      <c r="K238" s="53" t="str">
        <f t="shared" si="51"/>
        <v>G. Y TIRO (S.)</v>
      </c>
      <c r="L238" s="53" t="s">
        <v>63</v>
      </c>
      <c r="M238" s="53" t="str">
        <f>V142</f>
        <v>MITRE (S.E.)</v>
      </c>
      <c r="N238" s="53"/>
      <c r="O238" s="55"/>
      <c r="P238" s="55"/>
      <c r="Q238" s="55"/>
      <c r="R238" s="55"/>
      <c r="S238" s="55"/>
      <c r="T238" s="20"/>
    </row>
    <row r="239" ht="18.0" customHeight="1">
      <c r="B239" s="1"/>
      <c r="C239" s="1"/>
      <c r="D239" s="1"/>
      <c r="E239" s="53"/>
      <c r="F239" s="53"/>
      <c r="G239" s="53"/>
      <c r="H239" s="1"/>
      <c r="I239" s="1"/>
      <c r="J239" s="1"/>
      <c r="K239" s="53"/>
      <c r="L239" s="53"/>
      <c r="M239" s="53"/>
      <c r="N239" s="53"/>
      <c r="O239" s="55"/>
      <c r="P239" s="55"/>
      <c r="Q239" s="55"/>
      <c r="R239" s="55"/>
      <c r="S239" s="55"/>
      <c r="T239" s="20"/>
    </row>
    <row r="240" ht="18.0" customHeight="1">
      <c r="B240" s="1"/>
      <c r="C240" s="1"/>
      <c r="D240" s="1"/>
      <c r="E240" s="53"/>
      <c r="F240" s="53"/>
      <c r="G240" s="56" t="s">
        <v>64</v>
      </c>
      <c r="H240" s="57" t="str">
        <f>E229</f>
        <v>ARSENAL F.C.</v>
      </c>
      <c r="I240" s="58"/>
      <c r="J240" s="59" t="s">
        <v>63</v>
      </c>
      <c r="K240" s="60" t="str">
        <f>M229</f>
        <v>SAN TELMO</v>
      </c>
      <c r="L240" s="53"/>
      <c r="M240" s="53"/>
      <c r="N240" s="53"/>
      <c r="O240" s="55"/>
      <c r="P240" s="55"/>
      <c r="Q240" s="55"/>
      <c r="R240" s="55"/>
      <c r="S240" s="55"/>
      <c r="T240" s="20"/>
    </row>
    <row r="241" ht="12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53"/>
      <c r="O241" s="55"/>
      <c r="P241" s="55"/>
      <c r="Q241" s="55"/>
      <c r="R241" s="55"/>
      <c r="S241" s="55"/>
      <c r="T241" s="20"/>
    </row>
    <row r="242" ht="18.0" customHeight="1">
      <c r="B242" s="1"/>
      <c r="C242" s="1"/>
      <c r="D242" s="1"/>
      <c r="E242" s="51" t="s">
        <v>75</v>
      </c>
      <c r="H242" s="1"/>
      <c r="I242" s="1"/>
      <c r="J242" s="1"/>
      <c r="K242" s="51" t="s">
        <v>75</v>
      </c>
      <c r="N242" s="65"/>
      <c r="O242" s="66"/>
      <c r="P242" s="66"/>
      <c r="Q242" s="66"/>
      <c r="R242" s="66"/>
      <c r="S242" s="66"/>
      <c r="T242" s="20"/>
    </row>
    <row r="243" ht="12.75" customHeight="1">
      <c r="B243" s="1"/>
      <c r="C243" s="1"/>
      <c r="D243" s="1"/>
      <c r="E243" s="65"/>
      <c r="F243" s="65"/>
      <c r="G243" s="65"/>
      <c r="H243" s="1"/>
      <c r="I243" s="1"/>
      <c r="J243" s="1"/>
      <c r="K243" s="65"/>
      <c r="L243" s="65"/>
      <c r="M243" s="65"/>
      <c r="N243" s="51"/>
      <c r="O243" s="52"/>
      <c r="P243" s="52"/>
      <c r="Q243" s="52"/>
      <c r="R243" s="52"/>
      <c r="S243" s="52"/>
      <c r="T243" s="20"/>
    </row>
    <row r="244" ht="18.0" customHeight="1">
      <c r="B244" s="1"/>
      <c r="C244" s="1"/>
      <c r="D244" s="1"/>
      <c r="E244" s="54" t="s">
        <v>62</v>
      </c>
      <c r="F244" s="53"/>
      <c r="G244" s="53" t="str">
        <f>V118</f>
        <v>G. Y ESGRIMA (J.)</v>
      </c>
      <c r="H244" s="1"/>
      <c r="I244" s="1"/>
      <c r="J244" s="1"/>
      <c r="K244" s="53" t="str">
        <f t="shared" ref="K244:K251" si="52">V141</f>
        <v>G. Y TIRO (S.)</v>
      </c>
      <c r="L244" s="53"/>
      <c r="M244" s="54" t="s">
        <v>62</v>
      </c>
      <c r="N244" s="65"/>
      <c r="O244" s="66"/>
      <c r="P244" s="66"/>
      <c r="Q244" s="66"/>
      <c r="R244" s="66"/>
      <c r="S244" s="66"/>
      <c r="T244" s="20"/>
    </row>
    <row r="245" ht="18.0" customHeight="1">
      <c r="B245" s="1"/>
      <c r="C245" s="1"/>
      <c r="D245" s="1"/>
      <c r="E245" s="53" t="str">
        <f>V117</f>
        <v>DEP. MAIPÚ (MZA.)</v>
      </c>
      <c r="F245" s="53" t="s">
        <v>63</v>
      </c>
      <c r="G245" s="53" t="str">
        <f t="shared" ref="G245:G253" si="53">V121</f>
        <v>GÜEMES (S.E.)</v>
      </c>
      <c r="H245" s="1"/>
      <c r="I245" s="1"/>
      <c r="J245" s="1"/>
      <c r="K245" s="53" t="str">
        <f t="shared" si="52"/>
        <v>MITRE (S.E.)</v>
      </c>
      <c r="L245" s="53" t="s">
        <v>63</v>
      </c>
      <c r="M245" s="53" t="str">
        <f>V140</f>
        <v>G. Y ESGRIMA (MZA.)</v>
      </c>
      <c r="N245" s="53"/>
      <c r="O245" s="55"/>
      <c r="P245" s="55"/>
      <c r="Q245" s="55"/>
      <c r="R245" s="55"/>
      <c r="S245" s="55"/>
      <c r="T245" s="20"/>
    </row>
    <row r="246" ht="18.0" customHeight="1">
      <c r="B246" s="1"/>
      <c r="C246" s="1"/>
      <c r="D246" s="1"/>
      <c r="E246" s="53" t="str">
        <f>V116</f>
        <v>FERRO CARRIL OESTE</v>
      </c>
      <c r="F246" s="53" t="s">
        <v>63</v>
      </c>
      <c r="G246" s="53" t="str">
        <f t="shared" si="53"/>
        <v>ALVARADO (M.D.P.)</v>
      </c>
      <c r="H246" s="1"/>
      <c r="I246" s="1"/>
      <c r="J246" s="1"/>
      <c r="K246" s="53" t="str">
        <f t="shared" si="52"/>
        <v>ALDOSIVI (M.D.P.)</v>
      </c>
      <c r="L246" s="53" t="s">
        <v>63</v>
      </c>
      <c r="M246" s="53" t="str">
        <f>V139</f>
        <v>NVA. CHICAGO</v>
      </c>
      <c r="N246" s="53"/>
      <c r="O246" s="55"/>
      <c r="P246" s="55"/>
      <c r="Q246" s="55"/>
      <c r="R246" s="55"/>
      <c r="S246" s="55"/>
      <c r="T246" s="20"/>
    </row>
    <row r="247" ht="18.0" customHeight="1">
      <c r="B247" s="1"/>
      <c r="C247" s="1"/>
      <c r="D247" s="1"/>
      <c r="E247" s="53" t="str">
        <f>V115</f>
        <v>SAN MIGUEL</v>
      </c>
      <c r="F247" s="53" t="s">
        <v>63</v>
      </c>
      <c r="G247" s="53" t="str">
        <f t="shared" si="53"/>
        <v>RACING (CBA.)</v>
      </c>
      <c r="H247" s="1"/>
      <c r="I247" s="1"/>
      <c r="J247" s="1"/>
      <c r="K247" s="53" t="str">
        <f t="shared" si="52"/>
        <v>ESTUDIANTES (R. IV)</v>
      </c>
      <c r="L247" s="53" t="s">
        <v>63</v>
      </c>
      <c r="M247" s="53" t="str">
        <f>V138</f>
        <v>DEP. MORÓN</v>
      </c>
      <c r="N247" s="53"/>
      <c r="O247" s="55"/>
      <c r="P247" s="55"/>
      <c r="Q247" s="55"/>
      <c r="R247" s="55"/>
      <c r="S247" s="55"/>
      <c r="T247" s="20"/>
    </row>
    <row r="248" ht="18.0" customHeight="1">
      <c r="B248" s="1"/>
      <c r="C248" s="1"/>
      <c r="D248" s="1"/>
      <c r="E248" s="53" t="str">
        <f>V137</f>
        <v>QUILMES A.C.</v>
      </c>
      <c r="F248" s="53" t="s">
        <v>63</v>
      </c>
      <c r="G248" s="53" t="str">
        <f t="shared" si="53"/>
        <v>PATRONATO (P.)</v>
      </c>
      <c r="H248" s="1"/>
      <c r="I248" s="1"/>
      <c r="J248" s="1"/>
      <c r="K248" s="53" t="str">
        <f t="shared" si="52"/>
        <v>COLÓN</v>
      </c>
      <c r="L248" s="53" t="s">
        <v>63</v>
      </c>
      <c r="M248" s="53" t="str">
        <f>V158</f>
        <v>TEMPERLEY</v>
      </c>
      <c r="N248" s="53"/>
      <c r="O248" s="55"/>
      <c r="P248" s="55"/>
      <c r="Q248" s="55"/>
      <c r="R248" s="55"/>
      <c r="S248" s="55"/>
      <c r="T248" s="20"/>
    </row>
    <row r="249" ht="18.0" customHeight="1">
      <c r="B249" s="1"/>
      <c r="C249" s="1"/>
      <c r="D249" s="1"/>
      <c r="E249" s="53" t="str">
        <f>V136</f>
        <v>TALLERES (R.E.)</v>
      </c>
      <c r="F249" s="53" t="s">
        <v>63</v>
      </c>
      <c r="G249" s="53" t="str">
        <f t="shared" si="53"/>
        <v>T. SUÁREZ</v>
      </c>
      <c r="H249" s="1"/>
      <c r="I249" s="1"/>
      <c r="J249" s="1"/>
      <c r="K249" s="53" t="str">
        <f t="shared" si="52"/>
        <v>ALTE. BROWN</v>
      </c>
      <c r="L249" s="53" t="s">
        <v>63</v>
      </c>
      <c r="M249" s="53" t="str">
        <f>V157</f>
        <v>BROWN (AD.)</v>
      </c>
      <c r="N249" s="53"/>
      <c r="O249" s="55"/>
      <c r="P249" s="55"/>
      <c r="Q249" s="55"/>
      <c r="R249" s="55"/>
      <c r="S249" s="55"/>
      <c r="T249" s="20"/>
    </row>
    <row r="250" ht="18.0" customHeight="1">
      <c r="B250" s="1"/>
      <c r="C250" s="1"/>
      <c r="D250" s="1"/>
      <c r="E250" s="53" t="str">
        <f>V133</f>
        <v>ESTUDIANTES</v>
      </c>
      <c r="F250" s="53" t="s">
        <v>63</v>
      </c>
      <c r="G250" s="53" t="str">
        <f t="shared" si="53"/>
        <v>ALL BOYS</v>
      </c>
      <c r="H250" s="1"/>
      <c r="I250" s="1"/>
      <c r="J250" s="1"/>
      <c r="K250" s="53" t="str">
        <f t="shared" si="52"/>
        <v>ATLANTA</v>
      </c>
      <c r="L250" s="53" t="s">
        <v>63</v>
      </c>
      <c r="M250" s="53" t="str">
        <f>V156</f>
        <v>ALMAGRO</v>
      </c>
      <c r="N250" s="53"/>
      <c r="O250" s="55"/>
      <c r="P250" s="55"/>
      <c r="Q250" s="55"/>
      <c r="R250" s="55"/>
      <c r="S250" s="55"/>
      <c r="T250" s="20"/>
    </row>
    <row r="251" ht="18.0" customHeight="1">
      <c r="B251" s="1"/>
      <c r="C251" s="1"/>
      <c r="D251" s="1"/>
      <c r="E251" s="53" t="str">
        <f>V132</f>
        <v>CHACARITA JRS.</v>
      </c>
      <c r="F251" s="53" t="s">
        <v>63</v>
      </c>
      <c r="G251" s="53" t="str">
        <f t="shared" si="53"/>
        <v>AGROPECUARIO ARG.</v>
      </c>
      <c r="H251" s="1"/>
      <c r="I251" s="1"/>
      <c r="J251" s="1"/>
      <c r="K251" s="53" t="str">
        <f t="shared" si="52"/>
        <v>DEF. UNIDOS</v>
      </c>
      <c r="L251" s="53" t="s">
        <v>63</v>
      </c>
      <c r="M251" s="53" t="str">
        <f>V155</f>
        <v>DEF. DE BELGRANO</v>
      </c>
      <c r="N251" s="53"/>
      <c r="O251" s="55"/>
      <c r="P251" s="55"/>
      <c r="Q251" s="55"/>
      <c r="R251" s="55"/>
      <c r="S251" s="55"/>
      <c r="T251" s="20"/>
    </row>
    <row r="252" ht="18.0" customHeight="1">
      <c r="B252" s="1"/>
      <c r="C252" s="1"/>
      <c r="D252" s="1"/>
      <c r="E252" s="53" t="str">
        <f>V131</f>
        <v>SAN MARTÍN (TUC.)</v>
      </c>
      <c r="F252" s="53" t="s">
        <v>63</v>
      </c>
      <c r="G252" s="53" t="str">
        <f t="shared" si="53"/>
        <v>GMO. BROWN (P.M.)</v>
      </c>
      <c r="H252" s="1"/>
      <c r="I252" s="1"/>
      <c r="J252" s="1"/>
      <c r="K252" s="53" t="str">
        <f t="shared" ref="K252:K253" si="54">V151</f>
        <v>DEP. MADRYN</v>
      </c>
      <c r="L252" s="53" t="s">
        <v>63</v>
      </c>
      <c r="M252" s="53" t="str">
        <f>V154</f>
        <v>CHACO FOR EVER</v>
      </c>
      <c r="N252" s="53"/>
      <c r="O252" s="55"/>
      <c r="P252" s="55"/>
      <c r="Q252" s="55"/>
      <c r="R252" s="55"/>
      <c r="S252" s="55"/>
      <c r="T252" s="20"/>
    </row>
    <row r="253" ht="18.0" customHeight="1">
      <c r="B253" s="1"/>
      <c r="C253" s="1"/>
      <c r="D253" s="1"/>
      <c r="E253" s="53" t="str">
        <f>V130</f>
        <v>ARSENAL F.C.</v>
      </c>
      <c r="F253" s="53" t="s">
        <v>63</v>
      </c>
      <c r="G253" s="53" t="str">
        <f t="shared" si="53"/>
        <v>SAN MARTÍN (S.J.)</v>
      </c>
      <c r="H253" s="1"/>
      <c r="I253" s="1"/>
      <c r="J253" s="1"/>
      <c r="K253" s="53" t="str">
        <f t="shared" si="54"/>
        <v>AT. DE RAFAELA</v>
      </c>
      <c r="L253" s="53" t="s">
        <v>63</v>
      </c>
      <c r="M253" s="53" t="str">
        <f>V153</f>
        <v>SAN TELMO</v>
      </c>
      <c r="N253" s="53"/>
      <c r="O253" s="55"/>
      <c r="P253" s="55"/>
      <c r="Q253" s="55"/>
      <c r="R253" s="55"/>
      <c r="S253" s="55"/>
      <c r="T253" s="20"/>
    </row>
    <row r="254" ht="18.0" customHeight="1">
      <c r="B254" s="1"/>
      <c r="C254" s="1"/>
      <c r="D254" s="1"/>
      <c r="E254" s="53"/>
      <c r="F254" s="53"/>
      <c r="G254" s="53"/>
      <c r="H254" s="1"/>
      <c r="I254" s="1"/>
      <c r="J254" s="1"/>
      <c r="K254" s="53"/>
      <c r="L254" s="53"/>
      <c r="M254" s="53"/>
      <c r="N254" s="53"/>
      <c r="O254" s="55"/>
      <c r="P254" s="55"/>
      <c r="Q254" s="55"/>
      <c r="R254" s="55"/>
      <c r="S254" s="55"/>
      <c r="T254" s="20"/>
    </row>
    <row r="255" ht="18.0" customHeight="1">
      <c r="B255" s="1"/>
      <c r="C255" s="1"/>
      <c r="D255" s="1"/>
      <c r="E255" s="53"/>
      <c r="F255" s="53"/>
      <c r="G255" s="56" t="s">
        <v>64</v>
      </c>
      <c r="H255" s="57" t="str">
        <f>K244</f>
        <v>G. Y TIRO (S.)</v>
      </c>
      <c r="I255" s="58"/>
      <c r="J255" s="59" t="s">
        <v>63</v>
      </c>
      <c r="K255" s="60" t="str">
        <f>G244</f>
        <v>G. Y ESGRIMA (J.)</v>
      </c>
      <c r="L255" s="53"/>
      <c r="M255" s="53"/>
      <c r="N255" s="53"/>
      <c r="O255" s="55"/>
      <c r="P255" s="55"/>
      <c r="Q255" s="55"/>
      <c r="R255" s="55"/>
      <c r="S255" s="55"/>
      <c r="T255" s="20"/>
    </row>
    <row r="256" ht="12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65"/>
      <c r="O256" s="66"/>
      <c r="P256" s="66"/>
      <c r="Q256" s="66"/>
      <c r="R256" s="66"/>
      <c r="S256" s="66"/>
      <c r="T256" s="20"/>
    </row>
    <row r="257" ht="12.75" customHeight="1">
      <c r="B257" s="1"/>
      <c r="C257" s="1"/>
      <c r="D257" s="1"/>
      <c r="E257" s="51" t="s">
        <v>76</v>
      </c>
      <c r="H257" s="1"/>
      <c r="I257" s="1"/>
      <c r="J257" s="1"/>
      <c r="K257" s="51" t="s">
        <v>76</v>
      </c>
      <c r="N257" s="51"/>
      <c r="O257" s="52"/>
      <c r="P257" s="52"/>
      <c r="Q257" s="52"/>
      <c r="R257" s="52"/>
      <c r="S257" s="52"/>
      <c r="T257" s="20"/>
    </row>
    <row r="258" ht="12.75" customHeight="1">
      <c r="B258" s="1"/>
      <c r="C258" s="1"/>
      <c r="D258" s="1"/>
      <c r="E258" s="65"/>
      <c r="F258" s="65"/>
      <c r="G258" s="65"/>
      <c r="H258" s="1"/>
      <c r="I258" s="1"/>
      <c r="J258" s="1"/>
      <c r="K258" s="65"/>
      <c r="L258" s="65"/>
      <c r="M258" s="65"/>
      <c r="N258" s="65"/>
      <c r="O258" s="66"/>
      <c r="P258" s="66"/>
      <c r="Q258" s="66"/>
      <c r="R258" s="66"/>
      <c r="S258" s="66"/>
      <c r="T258" s="20"/>
    </row>
    <row r="259" ht="18.0" customHeight="1">
      <c r="B259" s="1"/>
      <c r="C259" s="1"/>
      <c r="D259" s="1"/>
      <c r="E259" s="53" t="str">
        <f>V129</f>
        <v>SAN MARTÍN (S.J.)</v>
      </c>
      <c r="F259" s="53"/>
      <c r="G259" s="54" t="s">
        <v>62</v>
      </c>
      <c r="H259" s="1"/>
      <c r="I259" s="1"/>
      <c r="J259" s="1"/>
      <c r="K259" s="54" t="s">
        <v>62</v>
      </c>
      <c r="L259" s="53"/>
      <c r="M259" s="53" t="str">
        <f>V152</f>
        <v>AT. DE RAFAELA</v>
      </c>
      <c r="N259" s="53"/>
      <c r="O259" s="55"/>
      <c r="P259" s="55"/>
      <c r="Q259" s="55"/>
      <c r="R259" s="55"/>
      <c r="S259" s="55"/>
      <c r="T259" s="20"/>
    </row>
    <row r="260" ht="18.0" customHeight="1">
      <c r="B260" s="1"/>
      <c r="C260" s="1"/>
      <c r="D260" s="1"/>
      <c r="E260" s="53" t="str">
        <f>V128</f>
        <v>GMO. BROWN (P.M.)</v>
      </c>
      <c r="F260" s="53" t="s">
        <v>63</v>
      </c>
      <c r="G260" s="53" t="str">
        <f t="shared" ref="G260:G263" si="55">V130</f>
        <v>ARSENAL F.C.</v>
      </c>
      <c r="H260" s="1"/>
      <c r="I260" s="1"/>
      <c r="J260" s="1"/>
      <c r="K260" s="53" t="str">
        <f t="shared" ref="K260:K265" si="56">V153</f>
        <v>SAN TELMO</v>
      </c>
      <c r="L260" s="53" t="s">
        <v>63</v>
      </c>
      <c r="M260" s="53" t="str">
        <f>V151</f>
        <v>DEP. MADRYN</v>
      </c>
      <c r="N260" s="53"/>
      <c r="O260" s="55"/>
      <c r="P260" s="55"/>
      <c r="Q260" s="55"/>
      <c r="R260" s="55"/>
      <c r="S260" s="55"/>
      <c r="T260" s="20"/>
    </row>
    <row r="261" ht="18.0" customHeight="1">
      <c r="B261" s="1"/>
      <c r="C261" s="1"/>
      <c r="D261" s="1"/>
      <c r="E261" s="53" t="str">
        <f>V127</f>
        <v>AGROPECUARIO ARG.</v>
      </c>
      <c r="F261" s="53" t="s">
        <v>63</v>
      </c>
      <c r="G261" s="53" t="str">
        <f t="shared" si="55"/>
        <v>SAN MARTÍN (TUC.)</v>
      </c>
      <c r="H261" s="1"/>
      <c r="I261" s="1"/>
      <c r="J261" s="1"/>
      <c r="K261" s="53" t="str">
        <f t="shared" si="56"/>
        <v>CHACO FOR EVER</v>
      </c>
      <c r="L261" s="53" t="s">
        <v>63</v>
      </c>
      <c r="M261" s="53" t="str">
        <f>V148</f>
        <v>DEF. UNIDOS</v>
      </c>
      <c r="N261" s="53"/>
      <c r="O261" s="55"/>
      <c r="P261" s="55"/>
      <c r="Q261" s="55"/>
      <c r="R261" s="55"/>
      <c r="S261" s="55"/>
      <c r="T261" s="20"/>
    </row>
    <row r="262" ht="18.0" customHeight="1">
      <c r="B262" s="1"/>
      <c r="C262" s="1"/>
      <c r="D262" s="1"/>
      <c r="E262" s="53" t="str">
        <f>V126</f>
        <v>ALL BOYS</v>
      </c>
      <c r="F262" s="53" t="s">
        <v>63</v>
      </c>
      <c r="G262" s="53" t="str">
        <f t="shared" si="55"/>
        <v>CHACARITA JRS.</v>
      </c>
      <c r="H262" s="1"/>
      <c r="I262" s="1"/>
      <c r="J262" s="1"/>
      <c r="K262" s="53" t="str">
        <f t="shared" si="56"/>
        <v>DEF. DE BELGRANO</v>
      </c>
      <c r="L262" s="53" t="s">
        <v>63</v>
      </c>
      <c r="M262" s="53" t="str">
        <f>V147</f>
        <v>ATLANTA</v>
      </c>
      <c r="N262" s="53"/>
      <c r="O262" s="55"/>
      <c r="P262" s="55"/>
      <c r="Q262" s="55"/>
      <c r="R262" s="55"/>
      <c r="S262" s="55"/>
      <c r="T262" s="20"/>
    </row>
    <row r="263" ht="18.0" customHeight="1">
      <c r="B263" s="1"/>
      <c r="C263" s="1"/>
      <c r="D263" s="1"/>
      <c r="E263" s="53" t="str">
        <f>V125</f>
        <v>T. SUÁREZ</v>
      </c>
      <c r="F263" s="53" t="s">
        <v>63</v>
      </c>
      <c r="G263" s="53" t="str">
        <f t="shared" si="55"/>
        <v>ESTUDIANTES</v>
      </c>
      <c r="H263" s="1"/>
      <c r="I263" s="1"/>
      <c r="J263" s="1"/>
      <c r="K263" s="53" t="str">
        <f t="shared" si="56"/>
        <v>ALMAGRO</v>
      </c>
      <c r="L263" s="53" t="s">
        <v>63</v>
      </c>
      <c r="M263" s="53" t="str">
        <f>V146</f>
        <v>ALTE. BROWN</v>
      </c>
      <c r="N263" s="53"/>
      <c r="O263" s="55"/>
      <c r="P263" s="55"/>
      <c r="Q263" s="55"/>
      <c r="R263" s="55"/>
      <c r="S263" s="55"/>
      <c r="T263" s="20"/>
    </row>
    <row r="264" ht="18.0" customHeight="1">
      <c r="B264" s="1"/>
      <c r="C264" s="1"/>
      <c r="D264" s="1"/>
      <c r="E264" s="53" t="str">
        <f>V124</f>
        <v>PATRONATO (P.)</v>
      </c>
      <c r="F264" s="53" t="s">
        <v>63</v>
      </c>
      <c r="G264" s="53" t="str">
        <f t="shared" ref="G264:G265" si="57">V136</f>
        <v>TALLERES (R.E.)</v>
      </c>
      <c r="H264" s="1"/>
      <c r="I264" s="1"/>
      <c r="J264" s="1"/>
      <c r="K264" s="53" t="str">
        <f t="shared" si="56"/>
        <v>BROWN (AD.)</v>
      </c>
      <c r="L264" s="53" t="s">
        <v>63</v>
      </c>
      <c r="M264" s="53" t="str">
        <f>V145</f>
        <v>COLÓN</v>
      </c>
      <c r="N264" s="53"/>
      <c r="O264" s="55"/>
      <c r="P264" s="55"/>
      <c r="Q264" s="55"/>
      <c r="R264" s="55"/>
      <c r="S264" s="55"/>
      <c r="T264" s="20"/>
    </row>
    <row r="265" ht="18.0" customHeight="1">
      <c r="B265" s="1"/>
      <c r="C265" s="1"/>
      <c r="D265" s="1"/>
      <c r="E265" s="53" t="str">
        <f>V123</f>
        <v>RACING (CBA.)</v>
      </c>
      <c r="F265" s="53" t="s">
        <v>63</v>
      </c>
      <c r="G265" s="53" t="str">
        <f t="shared" si="57"/>
        <v>QUILMES A.C.</v>
      </c>
      <c r="H265" s="1"/>
      <c r="I265" s="1"/>
      <c r="J265" s="1"/>
      <c r="K265" s="53" t="str">
        <f t="shared" si="56"/>
        <v>TEMPERLEY</v>
      </c>
      <c r="L265" s="53" t="s">
        <v>63</v>
      </c>
      <c r="M265" s="53" t="str">
        <f>V144</f>
        <v>ESTUDIANTES (R. IV)</v>
      </c>
      <c r="N265" s="53"/>
      <c r="O265" s="55"/>
      <c r="P265" s="55"/>
      <c r="Q265" s="55"/>
      <c r="R265" s="55"/>
      <c r="S265" s="55"/>
      <c r="T265" s="20"/>
    </row>
    <row r="266" ht="18.0" customHeight="1">
      <c r="B266" s="1"/>
      <c r="C266" s="1"/>
      <c r="D266" s="1"/>
      <c r="E266" s="53" t="str">
        <f>V122</f>
        <v>ALVARADO (M.D.P.)</v>
      </c>
      <c r="F266" s="53" t="s">
        <v>63</v>
      </c>
      <c r="G266" s="53" t="str">
        <f t="shared" ref="G266:G268" si="58">V115</f>
        <v>SAN MIGUEL</v>
      </c>
      <c r="H266" s="1"/>
      <c r="I266" s="1"/>
      <c r="J266" s="1"/>
      <c r="K266" s="53" t="str">
        <f t="shared" ref="K266:K268" si="59">V138</f>
        <v>DEP. MORÓN</v>
      </c>
      <c r="L266" s="53" t="s">
        <v>63</v>
      </c>
      <c r="M266" s="53" t="str">
        <f>V143</f>
        <v>ALDOSIVI (M.D.P.)</v>
      </c>
      <c r="N266" s="53"/>
      <c r="O266" s="55"/>
      <c r="P266" s="55"/>
      <c r="Q266" s="55"/>
      <c r="R266" s="55"/>
      <c r="S266" s="55"/>
      <c r="T266" s="20"/>
    </row>
    <row r="267" ht="18.0" customHeight="1">
      <c r="B267" s="1"/>
      <c r="C267" s="1"/>
      <c r="D267" s="1"/>
      <c r="E267" s="53" t="str">
        <f>V121</f>
        <v>GÜEMES (S.E.)</v>
      </c>
      <c r="F267" s="53" t="s">
        <v>63</v>
      </c>
      <c r="G267" s="53" t="str">
        <f t="shared" si="58"/>
        <v>FERRO CARRIL OESTE</v>
      </c>
      <c r="H267" s="1"/>
      <c r="I267" s="1"/>
      <c r="J267" s="1"/>
      <c r="K267" s="53" t="str">
        <f t="shared" si="59"/>
        <v>NVA. CHICAGO</v>
      </c>
      <c r="L267" s="53" t="s">
        <v>63</v>
      </c>
      <c r="M267" s="53" t="str">
        <f>V142</f>
        <v>MITRE (S.E.)</v>
      </c>
      <c r="N267" s="53"/>
      <c r="O267" s="55"/>
      <c r="P267" s="55"/>
      <c r="Q267" s="55"/>
      <c r="R267" s="55"/>
      <c r="S267" s="55"/>
      <c r="T267" s="20"/>
    </row>
    <row r="268" ht="18.0" customHeight="1">
      <c r="B268" s="1"/>
      <c r="C268" s="1"/>
      <c r="D268" s="1"/>
      <c r="E268" s="53" t="str">
        <f>V118</f>
        <v>G. Y ESGRIMA (J.)</v>
      </c>
      <c r="F268" s="53" t="s">
        <v>63</v>
      </c>
      <c r="G268" s="53" t="str">
        <f t="shared" si="58"/>
        <v>DEP. MAIPÚ (MZA.)</v>
      </c>
      <c r="H268" s="1"/>
      <c r="I268" s="1"/>
      <c r="J268" s="1"/>
      <c r="K268" s="53" t="str">
        <f t="shared" si="59"/>
        <v>G. Y ESGRIMA (MZA.)</v>
      </c>
      <c r="L268" s="53" t="s">
        <v>63</v>
      </c>
      <c r="M268" s="53" t="str">
        <f>V141</f>
        <v>G. Y TIRO (S.)</v>
      </c>
      <c r="N268" s="72"/>
      <c r="O268" s="73"/>
      <c r="P268" s="73"/>
      <c r="Q268" s="73"/>
      <c r="R268" s="73"/>
      <c r="S268" s="73"/>
      <c r="T268" s="20"/>
    </row>
    <row r="269" ht="18.0" customHeight="1">
      <c r="B269" s="1"/>
      <c r="C269" s="1"/>
      <c r="D269" s="1"/>
      <c r="E269" s="53"/>
      <c r="F269" s="53"/>
      <c r="G269" s="53"/>
      <c r="H269" s="1"/>
      <c r="I269" s="1"/>
      <c r="J269" s="1"/>
      <c r="K269" s="53"/>
      <c r="L269" s="53"/>
      <c r="M269" s="53"/>
      <c r="N269" s="72"/>
      <c r="O269" s="73"/>
      <c r="P269" s="73"/>
      <c r="Q269" s="73"/>
      <c r="R269" s="73"/>
      <c r="S269" s="73"/>
      <c r="T269" s="20"/>
    </row>
    <row r="270" ht="18.0" customHeight="1">
      <c r="B270" s="1"/>
      <c r="C270" s="1"/>
      <c r="D270" s="1"/>
      <c r="E270" s="53"/>
      <c r="F270" s="53"/>
      <c r="G270" s="56" t="s">
        <v>64</v>
      </c>
      <c r="H270" s="57" t="str">
        <f>E259</f>
        <v>SAN MARTÍN (S.J.)</v>
      </c>
      <c r="I270" s="58"/>
      <c r="J270" s="59" t="s">
        <v>63</v>
      </c>
      <c r="K270" s="60" t="str">
        <f>M259</f>
        <v>AT. DE RAFAELA</v>
      </c>
      <c r="L270" s="53"/>
      <c r="M270" s="53"/>
      <c r="N270" s="72"/>
      <c r="O270" s="73"/>
      <c r="P270" s="73"/>
      <c r="Q270" s="73"/>
      <c r="R270" s="73"/>
      <c r="S270" s="73"/>
      <c r="T270" s="20"/>
    </row>
    <row r="271" ht="12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51"/>
      <c r="O271" s="52"/>
      <c r="P271" s="52"/>
      <c r="Q271" s="52"/>
      <c r="R271" s="52"/>
      <c r="S271" s="52"/>
      <c r="T271" s="20"/>
    </row>
    <row r="272" ht="12.75" customHeight="1">
      <c r="B272" s="1"/>
      <c r="C272" s="1"/>
      <c r="D272" s="1"/>
      <c r="E272" s="51" t="s">
        <v>77</v>
      </c>
      <c r="H272" s="1"/>
      <c r="I272" s="1"/>
      <c r="J272" s="1"/>
      <c r="K272" s="51" t="s">
        <v>77</v>
      </c>
      <c r="N272" s="65"/>
      <c r="O272" s="66"/>
      <c r="P272" s="66"/>
      <c r="Q272" s="66"/>
      <c r="R272" s="66"/>
      <c r="S272" s="66"/>
      <c r="T272" s="20"/>
    </row>
    <row r="273" ht="12.75" customHeight="1">
      <c r="B273" s="1"/>
      <c r="C273" s="1"/>
      <c r="D273" s="1"/>
      <c r="E273" s="65"/>
      <c r="F273" s="65"/>
      <c r="G273" s="65"/>
      <c r="H273" s="1"/>
      <c r="I273" s="1"/>
      <c r="J273" s="1"/>
      <c r="K273" s="65"/>
      <c r="L273" s="65"/>
      <c r="M273" s="65"/>
      <c r="N273" s="53"/>
      <c r="O273" s="55"/>
      <c r="P273" s="55"/>
      <c r="Q273" s="55"/>
      <c r="R273" s="55"/>
      <c r="S273" s="55"/>
      <c r="T273" s="20"/>
    </row>
    <row r="274" ht="18.0" customHeight="1">
      <c r="B274" s="1"/>
      <c r="C274" s="1"/>
      <c r="D274" s="1"/>
      <c r="E274" s="54" t="s">
        <v>62</v>
      </c>
      <c r="F274" s="53"/>
      <c r="G274" s="53" t="str">
        <f t="shared" ref="G274:G275" si="60">V117</f>
        <v>DEP. MAIPÚ (MZA.)</v>
      </c>
      <c r="H274" s="1"/>
      <c r="I274" s="1"/>
      <c r="J274" s="1"/>
      <c r="K274" s="53" t="str">
        <f t="shared" ref="K274:K282" si="61">V140</f>
        <v>G. Y ESGRIMA (MZA.)</v>
      </c>
      <c r="L274" s="53"/>
      <c r="M274" s="54" t="s">
        <v>62</v>
      </c>
      <c r="N274" s="53"/>
      <c r="O274" s="55"/>
      <c r="P274" s="55"/>
      <c r="Q274" s="55"/>
      <c r="R274" s="55"/>
      <c r="S274" s="55"/>
      <c r="T274" s="20"/>
    </row>
    <row r="275" ht="18.0" customHeight="1">
      <c r="B275" s="1"/>
      <c r="C275" s="1"/>
      <c r="D275" s="1"/>
      <c r="E275" s="53" t="str">
        <f>V116</f>
        <v>FERRO CARRIL OESTE</v>
      </c>
      <c r="F275" s="53" t="s">
        <v>63</v>
      </c>
      <c r="G275" s="53" t="str">
        <f t="shared" si="60"/>
        <v>G. Y ESGRIMA (J.)</v>
      </c>
      <c r="H275" s="1"/>
      <c r="I275" s="1"/>
      <c r="J275" s="1"/>
      <c r="K275" s="53" t="str">
        <f t="shared" si="61"/>
        <v>G. Y TIRO (S.)</v>
      </c>
      <c r="L275" s="53" t="s">
        <v>63</v>
      </c>
      <c r="M275" s="53" t="str">
        <f>V139</f>
        <v>NVA. CHICAGO</v>
      </c>
      <c r="N275" s="53"/>
      <c r="O275" s="55"/>
      <c r="P275" s="55"/>
      <c r="Q275" s="55"/>
      <c r="R275" s="55"/>
      <c r="S275" s="55"/>
      <c r="T275" s="20"/>
    </row>
    <row r="276" ht="18.0" customHeight="1">
      <c r="B276" s="1"/>
      <c r="C276" s="1"/>
      <c r="D276" s="1"/>
      <c r="E276" s="53" t="str">
        <f>V115</f>
        <v>SAN MIGUEL</v>
      </c>
      <c r="F276" s="53" t="s">
        <v>63</v>
      </c>
      <c r="G276" s="53" t="str">
        <f t="shared" ref="G276:G283" si="62">V121</f>
        <v>GÜEMES (S.E.)</v>
      </c>
      <c r="H276" s="1"/>
      <c r="I276" s="1"/>
      <c r="J276" s="1"/>
      <c r="K276" s="53" t="str">
        <f t="shared" si="61"/>
        <v>MITRE (S.E.)</v>
      </c>
      <c r="L276" s="53" t="s">
        <v>63</v>
      </c>
      <c r="M276" s="53" t="str">
        <f>V138</f>
        <v>DEP. MORÓN</v>
      </c>
      <c r="N276" s="53"/>
      <c r="O276" s="55"/>
      <c r="P276" s="55"/>
      <c r="Q276" s="55"/>
      <c r="R276" s="55"/>
      <c r="S276" s="55"/>
      <c r="T276" s="20"/>
    </row>
    <row r="277" ht="18.0" customHeight="1">
      <c r="B277" s="1"/>
      <c r="C277" s="1"/>
      <c r="D277" s="1"/>
      <c r="E277" s="53" t="str">
        <f>V137</f>
        <v>QUILMES A.C.</v>
      </c>
      <c r="F277" s="53" t="s">
        <v>63</v>
      </c>
      <c r="G277" s="53" t="str">
        <f t="shared" si="62"/>
        <v>ALVARADO (M.D.P.)</v>
      </c>
      <c r="H277" s="1"/>
      <c r="I277" s="1"/>
      <c r="J277" s="1"/>
      <c r="K277" s="53" t="str">
        <f t="shared" si="61"/>
        <v>ALDOSIVI (M.D.P.)</v>
      </c>
      <c r="L277" s="53" t="s">
        <v>63</v>
      </c>
      <c r="M277" s="53" t="str">
        <f>V158</f>
        <v>TEMPERLEY</v>
      </c>
      <c r="N277" s="53"/>
      <c r="O277" s="55"/>
      <c r="P277" s="55"/>
      <c r="Q277" s="55"/>
      <c r="R277" s="55"/>
      <c r="S277" s="55"/>
      <c r="T277" s="20"/>
    </row>
    <row r="278" ht="18.0" customHeight="1">
      <c r="B278" s="1"/>
      <c r="C278" s="1"/>
      <c r="D278" s="1"/>
      <c r="E278" s="53" t="str">
        <f>V136</f>
        <v>TALLERES (R.E.)</v>
      </c>
      <c r="F278" s="53" t="s">
        <v>63</v>
      </c>
      <c r="G278" s="53" t="str">
        <f t="shared" si="62"/>
        <v>RACING (CBA.)</v>
      </c>
      <c r="H278" s="1"/>
      <c r="I278" s="1"/>
      <c r="J278" s="1"/>
      <c r="K278" s="53" t="str">
        <f t="shared" si="61"/>
        <v>ESTUDIANTES (R. IV)</v>
      </c>
      <c r="L278" s="53" t="s">
        <v>63</v>
      </c>
      <c r="M278" s="53" t="str">
        <f>V157</f>
        <v>BROWN (AD.)</v>
      </c>
      <c r="N278" s="53"/>
      <c r="O278" s="55"/>
      <c r="P278" s="55"/>
      <c r="Q278" s="55"/>
      <c r="R278" s="55"/>
      <c r="S278" s="55"/>
      <c r="T278" s="20"/>
    </row>
    <row r="279" ht="18.0" customHeight="1">
      <c r="B279" s="1"/>
      <c r="C279" s="1"/>
      <c r="D279" s="1"/>
      <c r="E279" s="53" t="str">
        <f>V133</f>
        <v>ESTUDIANTES</v>
      </c>
      <c r="F279" s="53" t="s">
        <v>63</v>
      </c>
      <c r="G279" s="53" t="str">
        <f t="shared" si="62"/>
        <v>PATRONATO (P.)</v>
      </c>
      <c r="H279" s="1"/>
      <c r="I279" s="1"/>
      <c r="J279" s="1"/>
      <c r="K279" s="53" t="str">
        <f t="shared" si="61"/>
        <v>COLÓN</v>
      </c>
      <c r="L279" s="53" t="s">
        <v>63</v>
      </c>
      <c r="M279" s="53" t="str">
        <f>V156</f>
        <v>ALMAGRO</v>
      </c>
      <c r="N279" s="53"/>
      <c r="O279" s="55"/>
      <c r="P279" s="55"/>
      <c r="Q279" s="55"/>
      <c r="R279" s="55"/>
      <c r="S279" s="55"/>
      <c r="T279" s="20"/>
    </row>
    <row r="280" ht="18.0" customHeight="1">
      <c r="B280" s="1"/>
      <c r="C280" s="1"/>
      <c r="D280" s="1"/>
      <c r="E280" s="53" t="str">
        <f>V132</f>
        <v>CHACARITA JRS.</v>
      </c>
      <c r="F280" s="53" t="s">
        <v>63</v>
      </c>
      <c r="G280" s="53" t="str">
        <f t="shared" si="62"/>
        <v>T. SUÁREZ</v>
      </c>
      <c r="H280" s="1"/>
      <c r="I280" s="1"/>
      <c r="J280" s="1"/>
      <c r="K280" s="53" t="str">
        <f t="shared" si="61"/>
        <v>ALTE. BROWN</v>
      </c>
      <c r="L280" s="53" t="s">
        <v>63</v>
      </c>
      <c r="M280" s="53" t="str">
        <f>V155</f>
        <v>DEF. DE BELGRANO</v>
      </c>
      <c r="N280" s="53"/>
      <c r="O280" s="55"/>
      <c r="P280" s="55"/>
      <c r="Q280" s="55"/>
      <c r="R280" s="55"/>
      <c r="S280" s="55"/>
      <c r="T280" s="20"/>
    </row>
    <row r="281" ht="18.0" customHeight="1">
      <c r="B281" s="1"/>
      <c r="C281" s="1"/>
      <c r="D281" s="1"/>
      <c r="E281" s="53" t="str">
        <f>V131</f>
        <v>SAN MARTÍN (TUC.)</v>
      </c>
      <c r="F281" s="53" t="s">
        <v>63</v>
      </c>
      <c r="G281" s="53" t="str">
        <f t="shared" si="62"/>
        <v>ALL BOYS</v>
      </c>
      <c r="H281" s="1"/>
      <c r="I281" s="1"/>
      <c r="J281" s="1"/>
      <c r="K281" s="53" t="str">
        <f t="shared" si="61"/>
        <v>ATLANTA</v>
      </c>
      <c r="L281" s="53" t="s">
        <v>63</v>
      </c>
      <c r="M281" s="53" t="str">
        <f>V154</f>
        <v>CHACO FOR EVER</v>
      </c>
      <c r="N281" s="53"/>
      <c r="O281" s="55"/>
      <c r="P281" s="55"/>
      <c r="Q281" s="55"/>
      <c r="R281" s="55"/>
      <c r="S281" s="55"/>
      <c r="T281" s="20"/>
    </row>
    <row r="282" ht="18.0" customHeight="1">
      <c r="B282" s="1"/>
      <c r="C282" s="1"/>
      <c r="D282" s="1"/>
      <c r="E282" s="53" t="str">
        <f>V130</f>
        <v>ARSENAL F.C.</v>
      </c>
      <c r="F282" s="53" t="s">
        <v>63</v>
      </c>
      <c r="G282" s="53" t="str">
        <f t="shared" si="62"/>
        <v>AGROPECUARIO ARG.</v>
      </c>
      <c r="H282" s="1"/>
      <c r="I282" s="1"/>
      <c r="J282" s="1"/>
      <c r="K282" s="53" t="str">
        <f t="shared" si="61"/>
        <v>DEF. UNIDOS</v>
      </c>
      <c r="L282" s="53" t="s">
        <v>63</v>
      </c>
      <c r="M282" s="53" t="str">
        <f>V153</f>
        <v>SAN TELMO</v>
      </c>
      <c r="N282" s="72"/>
      <c r="O282" s="73"/>
      <c r="P282" s="73"/>
      <c r="Q282" s="73"/>
      <c r="R282" s="73"/>
      <c r="S282" s="73"/>
      <c r="T282" s="20"/>
    </row>
    <row r="283" ht="18.0" customHeight="1">
      <c r="B283" s="1"/>
      <c r="C283" s="1"/>
      <c r="D283" s="1"/>
      <c r="E283" s="53" t="str">
        <f>V129</f>
        <v>SAN MARTÍN (S.J.)</v>
      </c>
      <c r="F283" s="53" t="s">
        <v>63</v>
      </c>
      <c r="G283" s="53" t="str">
        <f t="shared" si="62"/>
        <v>GMO. BROWN (P.M.)</v>
      </c>
      <c r="H283" s="1"/>
      <c r="I283" s="1"/>
      <c r="J283" s="1"/>
      <c r="K283" s="53" t="str">
        <f>V151</f>
        <v>DEP. MADRYN</v>
      </c>
      <c r="L283" s="53" t="s">
        <v>63</v>
      </c>
      <c r="M283" s="53" t="str">
        <f>V152</f>
        <v>AT. DE RAFAELA</v>
      </c>
      <c r="N283" s="51"/>
      <c r="O283" s="52"/>
      <c r="P283" s="52"/>
      <c r="Q283" s="52"/>
      <c r="R283" s="52"/>
      <c r="S283" s="52"/>
      <c r="T283" s="20"/>
    </row>
    <row r="284" ht="18.0" customHeight="1">
      <c r="B284" s="1"/>
      <c r="C284" s="1"/>
      <c r="D284" s="1"/>
      <c r="E284" s="53"/>
      <c r="F284" s="53"/>
      <c r="G284" s="53"/>
      <c r="H284" s="1"/>
      <c r="I284" s="1"/>
      <c r="J284" s="1"/>
      <c r="K284" s="53"/>
      <c r="L284" s="53"/>
      <c r="M284" s="53"/>
      <c r="N284" s="51"/>
      <c r="O284" s="52"/>
      <c r="P284" s="52"/>
      <c r="Q284" s="52"/>
      <c r="R284" s="52"/>
      <c r="S284" s="52"/>
      <c r="T284" s="20"/>
    </row>
    <row r="285" ht="18.0" customHeight="1">
      <c r="B285" s="1"/>
      <c r="C285" s="1"/>
      <c r="D285" s="1"/>
      <c r="E285" s="53"/>
      <c r="F285" s="53"/>
      <c r="G285" s="56" t="s">
        <v>64</v>
      </c>
      <c r="H285" s="57" t="str">
        <f>K274</f>
        <v>G. Y ESGRIMA (MZA.)</v>
      </c>
      <c r="I285" s="58"/>
      <c r="J285" s="59" t="s">
        <v>63</v>
      </c>
      <c r="K285" s="60" t="str">
        <f>G274</f>
        <v>DEP. MAIPÚ (MZA.)</v>
      </c>
      <c r="L285" s="53"/>
      <c r="M285" s="53"/>
      <c r="N285" s="51"/>
      <c r="O285" s="52"/>
      <c r="P285" s="52"/>
      <c r="Q285" s="52"/>
      <c r="R285" s="52"/>
      <c r="S285" s="52"/>
      <c r="T285" s="20"/>
    </row>
    <row r="286" ht="12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65"/>
      <c r="O286" s="66"/>
      <c r="P286" s="66"/>
      <c r="Q286" s="66"/>
      <c r="R286" s="66"/>
      <c r="S286" s="66"/>
      <c r="T286" s="20"/>
    </row>
    <row r="287" ht="12.75" customHeight="1">
      <c r="B287" s="1"/>
      <c r="C287" s="1"/>
      <c r="D287" s="1"/>
      <c r="E287" s="51" t="s">
        <v>78</v>
      </c>
      <c r="H287" s="1"/>
      <c r="I287" s="1"/>
      <c r="J287" s="1"/>
      <c r="K287" s="51" t="s">
        <v>78</v>
      </c>
      <c r="N287" s="53"/>
      <c r="O287" s="55"/>
      <c r="P287" s="55"/>
      <c r="Q287" s="55"/>
      <c r="R287" s="55"/>
      <c r="S287" s="55"/>
      <c r="T287" s="20"/>
    </row>
    <row r="288" ht="12.75" customHeight="1">
      <c r="B288" s="1"/>
      <c r="C288" s="1"/>
      <c r="D288" s="1"/>
      <c r="E288" s="65"/>
      <c r="F288" s="65"/>
      <c r="G288" s="65"/>
      <c r="H288" s="1"/>
      <c r="I288" s="1"/>
      <c r="J288" s="1"/>
      <c r="K288" s="65"/>
      <c r="L288" s="65"/>
      <c r="M288" s="65"/>
      <c r="N288" s="53"/>
      <c r="O288" s="55"/>
      <c r="P288" s="55"/>
      <c r="Q288" s="55"/>
      <c r="R288" s="55"/>
      <c r="S288" s="55"/>
      <c r="T288" s="20"/>
    </row>
    <row r="289" ht="18.0" customHeight="1">
      <c r="B289" s="1"/>
      <c r="C289" s="1"/>
      <c r="D289" s="1"/>
      <c r="E289" s="53" t="str">
        <f>V128</f>
        <v>GMO. BROWN (P.M.)</v>
      </c>
      <c r="F289" s="53"/>
      <c r="G289" s="54" t="s">
        <v>62</v>
      </c>
      <c r="H289" s="1"/>
      <c r="I289" s="1"/>
      <c r="J289" s="1"/>
      <c r="K289" s="54" t="s">
        <v>62</v>
      </c>
      <c r="L289" s="53"/>
      <c r="M289" s="53" t="str">
        <f>V151</f>
        <v>DEP. MADRYN</v>
      </c>
      <c r="N289" s="53"/>
      <c r="O289" s="55"/>
      <c r="P289" s="55"/>
      <c r="Q289" s="55"/>
      <c r="R289" s="55"/>
      <c r="S289" s="55"/>
      <c r="T289" s="20"/>
    </row>
    <row r="290" ht="18.0" customHeight="1">
      <c r="B290" s="1"/>
      <c r="C290" s="1"/>
      <c r="D290" s="1"/>
      <c r="E290" s="53" t="str">
        <f>V127</f>
        <v>AGROPECUARIO ARG.</v>
      </c>
      <c r="F290" s="53" t="s">
        <v>63</v>
      </c>
      <c r="G290" s="53" t="str">
        <f t="shared" ref="G290:G294" si="63">V129</f>
        <v>SAN MARTÍN (S.J.)</v>
      </c>
      <c r="H290" s="1"/>
      <c r="I290" s="1"/>
      <c r="J290" s="1"/>
      <c r="K290" s="53" t="str">
        <f t="shared" ref="K290:K296" si="64">V152</f>
        <v>AT. DE RAFAELA</v>
      </c>
      <c r="L290" s="53" t="s">
        <v>63</v>
      </c>
      <c r="M290" s="53" t="str">
        <f>V148</f>
        <v>DEF. UNIDOS</v>
      </c>
      <c r="N290" s="53"/>
      <c r="O290" s="55"/>
      <c r="P290" s="55"/>
      <c r="Q290" s="55"/>
      <c r="R290" s="55"/>
      <c r="S290" s="55"/>
      <c r="T290" s="20"/>
    </row>
    <row r="291" ht="18.0" customHeight="1">
      <c r="B291" s="1"/>
      <c r="C291" s="1"/>
      <c r="D291" s="1"/>
      <c r="E291" s="53" t="str">
        <f>V126</f>
        <v>ALL BOYS</v>
      </c>
      <c r="F291" s="53" t="s">
        <v>63</v>
      </c>
      <c r="G291" s="53" t="str">
        <f t="shared" si="63"/>
        <v>ARSENAL F.C.</v>
      </c>
      <c r="H291" s="1"/>
      <c r="I291" s="1"/>
      <c r="J291" s="1"/>
      <c r="K291" s="53" t="str">
        <f t="shared" si="64"/>
        <v>SAN TELMO</v>
      </c>
      <c r="L291" s="53" t="s">
        <v>63</v>
      </c>
      <c r="M291" s="53" t="str">
        <f>V147</f>
        <v>ATLANTA</v>
      </c>
      <c r="N291" s="53"/>
      <c r="O291" s="55"/>
      <c r="P291" s="55"/>
      <c r="Q291" s="55"/>
      <c r="R291" s="55"/>
      <c r="S291" s="55"/>
      <c r="T291" s="20"/>
    </row>
    <row r="292" ht="18.0" customHeight="1">
      <c r="B292" s="1"/>
      <c r="C292" s="1"/>
      <c r="D292" s="1"/>
      <c r="E292" s="53" t="str">
        <f>V125</f>
        <v>T. SUÁREZ</v>
      </c>
      <c r="F292" s="53" t="s">
        <v>63</v>
      </c>
      <c r="G292" s="53" t="str">
        <f t="shared" si="63"/>
        <v>SAN MARTÍN (TUC.)</v>
      </c>
      <c r="H292" s="1"/>
      <c r="I292" s="1"/>
      <c r="J292" s="1"/>
      <c r="K292" s="53" t="str">
        <f t="shared" si="64"/>
        <v>CHACO FOR EVER</v>
      </c>
      <c r="L292" s="53" t="s">
        <v>63</v>
      </c>
      <c r="M292" s="53" t="str">
        <f>V146</f>
        <v>ALTE. BROWN</v>
      </c>
      <c r="N292" s="53"/>
      <c r="O292" s="55"/>
      <c r="P292" s="55"/>
      <c r="Q292" s="55"/>
      <c r="R292" s="55"/>
      <c r="S292" s="55"/>
      <c r="T292" s="20"/>
    </row>
    <row r="293" ht="18.0" customHeight="1">
      <c r="B293" s="1"/>
      <c r="C293" s="1"/>
      <c r="D293" s="1"/>
      <c r="E293" s="53" t="str">
        <f>V124</f>
        <v>PATRONATO (P.)</v>
      </c>
      <c r="F293" s="53" t="s">
        <v>63</v>
      </c>
      <c r="G293" s="53" t="str">
        <f t="shared" si="63"/>
        <v>CHACARITA JRS.</v>
      </c>
      <c r="H293" s="1"/>
      <c r="I293" s="1"/>
      <c r="J293" s="1"/>
      <c r="K293" s="53" t="str">
        <f t="shared" si="64"/>
        <v>DEF. DE BELGRANO</v>
      </c>
      <c r="L293" s="53" t="s">
        <v>63</v>
      </c>
      <c r="M293" s="53" t="str">
        <f>V145</f>
        <v>COLÓN</v>
      </c>
      <c r="N293" s="53"/>
      <c r="O293" s="55"/>
      <c r="P293" s="55"/>
      <c r="Q293" s="55"/>
      <c r="R293" s="55"/>
      <c r="S293" s="55"/>
      <c r="T293" s="20"/>
    </row>
    <row r="294" ht="18.0" customHeight="1">
      <c r="B294" s="1"/>
      <c r="C294" s="1"/>
      <c r="D294" s="1"/>
      <c r="E294" s="53" t="str">
        <f>V123</f>
        <v>RACING (CBA.)</v>
      </c>
      <c r="F294" s="53" t="s">
        <v>63</v>
      </c>
      <c r="G294" s="53" t="str">
        <f t="shared" si="63"/>
        <v>ESTUDIANTES</v>
      </c>
      <c r="H294" s="1"/>
      <c r="I294" s="1"/>
      <c r="J294" s="1"/>
      <c r="K294" s="53" t="str">
        <f t="shared" si="64"/>
        <v>ALMAGRO</v>
      </c>
      <c r="L294" s="53" t="s">
        <v>63</v>
      </c>
      <c r="M294" s="53" t="str">
        <f>V144</f>
        <v>ESTUDIANTES (R. IV)</v>
      </c>
      <c r="N294" s="53"/>
      <c r="O294" s="55"/>
      <c r="P294" s="55"/>
      <c r="Q294" s="55"/>
      <c r="R294" s="55"/>
      <c r="S294" s="55"/>
      <c r="T294" s="20"/>
    </row>
    <row r="295" ht="18.0" customHeight="1">
      <c r="B295" s="1"/>
      <c r="C295" s="1"/>
      <c r="D295" s="1"/>
      <c r="E295" s="53" t="str">
        <f>V122</f>
        <v>ALVARADO (M.D.P.)</v>
      </c>
      <c r="F295" s="53" t="s">
        <v>63</v>
      </c>
      <c r="G295" s="53" t="str">
        <f t="shared" ref="G295:G296" si="65">V136</f>
        <v>TALLERES (R.E.)</v>
      </c>
      <c r="H295" s="1"/>
      <c r="I295" s="1"/>
      <c r="J295" s="1"/>
      <c r="K295" s="53" t="str">
        <f t="shared" si="64"/>
        <v>BROWN (AD.)</v>
      </c>
      <c r="L295" s="53" t="s">
        <v>63</v>
      </c>
      <c r="M295" s="53" t="str">
        <f>V143</f>
        <v>ALDOSIVI (M.D.P.)</v>
      </c>
      <c r="N295" s="53"/>
      <c r="O295" s="55"/>
      <c r="P295" s="55"/>
      <c r="Q295" s="55"/>
      <c r="R295" s="55"/>
      <c r="S295" s="55"/>
      <c r="T295" s="20"/>
    </row>
    <row r="296" ht="18.0" customHeight="1">
      <c r="B296" s="1"/>
      <c r="C296" s="1"/>
      <c r="D296" s="1"/>
      <c r="E296" s="53" t="str">
        <f>V121</f>
        <v>GÜEMES (S.E.)</v>
      </c>
      <c r="F296" s="53" t="s">
        <v>63</v>
      </c>
      <c r="G296" s="53" t="str">
        <f t="shared" si="65"/>
        <v>QUILMES A.C.</v>
      </c>
      <c r="H296" s="1"/>
      <c r="I296" s="1"/>
      <c r="J296" s="1"/>
      <c r="K296" s="53" t="str">
        <f t="shared" si="64"/>
        <v>TEMPERLEY</v>
      </c>
      <c r="L296" s="53" t="s">
        <v>63</v>
      </c>
      <c r="M296" s="53" t="str">
        <f>V142</f>
        <v>MITRE (S.E.)</v>
      </c>
      <c r="N296" s="72"/>
      <c r="O296" s="73"/>
      <c r="P296" s="73"/>
      <c r="Q296" s="73"/>
      <c r="R296" s="73"/>
      <c r="S296" s="73"/>
      <c r="T296" s="20"/>
    </row>
    <row r="297" ht="18.0" customHeight="1">
      <c r="B297" s="1"/>
      <c r="C297" s="1"/>
      <c r="D297" s="1"/>
      <c r="E297" s="53" t="str">
        <f>V118</f>
        <v>G. Y ESGRIMA (J.)</v>
      </c>
      <c r="F297" s="53" t="s">
        <v>63</v>
      </c>
      <c r="G297" s="53" t="str">
        <f t="shared" ref="G297:G298" si="66">V115</f>
        <v>SAN MIGUEL</v>
      </c>
      <c r="H297" s="1"/>
      <c r="I297" s="1"/>
      <c r="J297" s="1"/>
      <c r="K297" s="53" t="str">
        <f t="shared" ref="K297:K298" si="67">V138</f>
        <v>DEP. MORÓN</v>
      </c>
      <c r="L297" s="53" t="s">
        <v>63</v>
      </c>
      <c r="M297" s="53" t="str">
        <f>V141</f>
        <v>G. Y TIRO (S.)</v>
      </c>
      <c r="N297" s="51"/>
      <c r="O297" s="52"/>
      <c r="P297" s="52"/>
      <c r="Q297" s="52"/>
      <c r="R297" s="52"/>
      <c r="S297" s="52"/>
      <c r="T297" s="20"/>
    </row>
    <row r="298" ht="18.0" customHeight="1">
      <c r="B298" s="1"/>
      <c r="C298" s="1"/>
      <c r="D298" s="1"/>
      <c r="E298" s="53" t="str">
        <f>V117</f>
        <v>DEP. MAIPÚ (MZA.)</v>
      </c>
      <c r="F298" s="53" t="s">
        <v>63</v>
      </c>
      <c r="G298" s="53" t="str">
        <f t="shared" si="66"/>
        <v>FERRO CARRIL OESTE</v>
      </c>
      <c r="H298" s="1"/>
      <c r="I298" s="1"/>
      <c r="J298" s="1"/>
      <c r="K298" s="53" t="str">
        <f t="shared" si="67"/>
        <v>NVA. CHICAGO</v>
      </c>
      <c r="L298" s="53" t="s">
        <v>63</v>
      </c>
      <c r="M298" s="53" t="str">
        <f>V140</f>
        <v>G. Y ESGRIMA (MZA.)</v>
      </c>
      <c r="N298" s="65"/>
      <c r="O298" s="66"/>
      <c r="P298" s="66"/>
      <c r="Q298" s="66"/>
      <c r="R298" s="66"/>
      <c r="S298" s="66"/>
      <c r="T298" s="20"/>
    </row>
    <row r="299" ht="18.0" customHeight="1">
      <c r="B299" s="1"/>
      <c r="C299" s="1"/>
      <c r="D299" s="1"/>
      <c r="E299" s="53"/>
      <c r="F299" s="53"/>
      <c r="G299" s="53"/>
      <c r="H299" s="1"/>
      <c r="I299" s="1"/>
      <c r="J299" s="1"/>
      <c r="K299" s="53"/>
      <c r="L299" s="53"/>
      <c r="M299" s="53"/>
      <c r="N299" s="65"/>
      <c r="O299" s="66"/>
      <c r="P299" s="66"/>
      <c r="Q299" s="66"/>
      <c r="R299" s="66"/>
      <c r="S299" s="66"/>
      <c r="T299" s="20"/>
    </row>
    <row r="300" ht="18.0" customHeight="1">
      <c r="B300" s="1"/>
      <c r="C300" s="1"/>
      <c r="D300" s="1"/>
      <c r="E300" s="53"/>
      <c r="F300" s="53"/>
      <c r="G300" s="56" t="s">
        <v>64</v>
      </c>
      <c r="H300" s="57" t="str">
        <f>E289</f>
        <v>GMO. BROWN (P.M.)</v>
      </c>
      <c r="I300" s="58"/>
      <c r="J300" s="59" t="s">
        <v>63</v>
      </c>
      <c r="K300" s="60" t="str">
        <f>M289</f>
        <v>DEP. MADRYN</v>
      </c>
      <c r="L300" s="53"/>
      <c r="M300" s="53"/>
      <c r="N300" s="65"/>
      <c r="O300" s="66"/>
      <c r="P300" s="66"/>
      <c r="Q300" s="66"/>
      <c r="R300" s="66"/>
      <c r="S300" s="66"/>
      <c r="T300" s="20"/>
    </row>
    <row r="301" ht="12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53"/>
      <c r="O301" s="55"/>
      <c r="P301" s="55"/>
      <c r="Q301" s="55"/>
      <c r="R301" s="55"/>
      <c r="S301" s="55"/>
      <c r="T301" s="20"/>
    </row>
    <row r="302" ht="12.75" customHeight="1">
      <c r="B302" s="1"/>
      <c r="C302" s="1"/>
      <c r="D302" s="1"/>
      <c r="E302" s="51" t="s">
        <v>79</v>
      </c>
      <c r="H302" s="1"/>
      <c r="I302" s="1"/>
      <c r="J302" s="1"/>
      <c r="K302" s="51" t="s">
        <v>79</v>
      </c>
      <c r="N302" s="53"/>
      <c r="O302" s="55"/>
      <c r="P302" s="55"/>
      <c r="Q302" s="55"/>
      <c r="R302" s="55"/>
      <c r="S302" s="55"/>
      <c r="T302" s="20"/>
    </row>
    <row r="303" ht="12.75" customHeight="1">
      <c r="B303" s="1"/>
      <c r="C303" s="1"/>
      <c r="D303" s="1"/>
      <c r="E303" s="65"/>
      <c r="F303" s="65"/>
      <c r="G303" s="65"/>
      <c r="H303" s="1"/>
      <c r="I303" s="1"/>
      <c r="J303" s="1"/>
      <c r="K303" s="65"/>
      <c r="L303" s="65"/>
      <c r="M303" s="65"/>
      <c r="N303" s="53"/>
      <c r="O303" s="55"/>
      <c r="P303" s="55"/>
      <c r="Q303" s="55"/>
      <c r="R303" s="55"/>
      <c r="S303" s="55"/>
      <c r="T303" s="20"/>
    </row>
    <row r="304" ht="18.0" customHeight="1">
      <c r="B304" s="1"/>
      <c r="C304" s="1"/>
      <c r="D304" s="1"/>
      <c r="E304" s="54" t="s">
        <v>62</v>
      </c>
      <c r="F304" s="53"/>
      <c r="G304" s="53" t="str">
        <f t="shared" ref="G304:G306" si="68">V116</f>
        <v>FERRO CARRIL OESTE</v>
      </c>
      <c r="H304" s="1"/>
      <c r="I304" s="1"/>
      <c r="J304" s="1"/>
      <c r="K304" s="53" t="str">
        <f t="shared" ref="K304:K313" si="69">V139</f>
        <v>NVA. CHICAGO</v>
      </c>
      <c r="L304" s="53"/>
      <c r="M304" s="54" t="s">
        <v>62</v>
      </c>
      <c r="N304" s="53"/>
      <c r="O304" s="55"/>
      <c r="P304" s="55"/>
      <c r="Q304" s="55"/>
      <c r="R304" s="55"/>
      <c r="S304" s="55"/>
      <c r="T304" s="20"/>
    </row>
    <row r="305" ht="18.0" customHeight="1">
      <c r="B305" s="1"/>
      <c r="C305" s="1"/>
      <c r="D305" s="1"/>
      <c r="E305" s="53" t="str">
        <f>V115</f>
        <v>SAN MIGUEL</v>
      </c>
      <c r="F305" s="53" t="s">
        <v>63</v>
      </c>
      <c r="G305" s="53" t="str">
        <f t="shared" si="68"/>
        <v>DEP. MAIPÚ (MZA.)</v>
      </c>
      <c r="H305" s="1"/>
      <c r="I305" s="1"/>
      <c r="J305" s="1"/>
      <c r="K305" s="53" t="str">
        <f t="shared" si="69"/>
        <v>G. Y ESGRIMA (MZA.)</v>
      </c>
      <c r="L305" s="53" t="s">
        <v>63</v>
      </c>
      <c r="M305" s="53" t="str">
        <f>V138</f>
        <v>DEP. MORÓN</v>
      </c>
      <c r="N305" s="53"/>
      <c r="O305" s="55"/>
      <c r="P305" s="55"/>
      <c r="Q305" s="55"/>
      <c r="R305" s="55"/>
      <c r="S305" s="55"/>
      <c r="T305" s="20"/>
    </row>
    <row r="306" ht="18.0" customHeight="1">
      <c r="B306" s="1"/>
      <c r="C306" s="1"/>
      <c r="D306" s="1"/>
      <c r="E306" s="53" t="str">
        <f>V137</f>
        <v>QUILMES A.C.</v>
      </c>
      <c r="F306" s="53" t="s">
        <v>63</v>
      </c>
      <c r="G306" s="53" t="str">
        <f t="shared" si="68"/>
        <v>G. Y ESGRIMA (J.)</v>
      </c>
      <c r="H306" s="1"/>
      <c r="I306" s="1"/>
      <c r="J306" s="1"/>
      <c r="K306" s="53" t="str">
        <f t="shared" si="69"/>
        <v>G. Y TIRO (S.)</v>
      </c>
      <c r="L306" s="53" t="s">
        <v>63</v>
      </c>
      <c r="M306" s="53" t="str">
        <f>V158</f>
        <v>TEMPERLEY</v>
      </c>
      <c r="N306" s="53"/>
      <c r="O306" s="55"/>
      <c r="P306" s="55"/>
      <c r="Q306" s="55"/>
      <c r="R306" s="55"/>
      <c r="S306" s="55"/>
      <c r="T306" s="20"/>
    </row>
    <row r="307" ht="18.0" customHeight="1">
      <c r="B307" s="1"/>
      <c r="C307" s="1"/>
      <c r="D307" s="1"/>
      <c r="E307" s="53" t="str">
        <f>V136</f>
        <v>TALLERES (R.E.)</v>
      </c>
      <c r="F307" s="53" t="s">
        <v>63</v>
      </c>
      <c r="G307" s="53" t="str">
        <f t="shared" ref="G307:G313" si="70">V121</f>
        <v>GÜEMES (S.E.)</v>
      </c>
      <c r="H307" s="1"/>
      <c r="I307" s="1"/>
      <c r="J307" s="1"/>
      <c r="K307" s="53" t="str">
        <f t="shared" si="69"/>
        <v>MITRE (S.E.)</v>
      </c>
      <c r="L307" s="53" t="s">
        <v>63</v>
      </c>
      <c r="M307" s="53" t="str">
        <f>V157</f>
        <v>BROWN (AD.)</v>
      </c>
      <c r="N307" s="53"/>
      <c r="O307" s="55"/>
      <c r="P307" s="55"/>
      <c r="Q307" s="55"/>
      <c r="R307" s="55"/>
      <c r="S307" s="55"/>
      <c r="T307" s="20"/>
    </row>
    <row r="308" ht="18.0" customHeight="1">
      <c r="B308" s="1"/>
      <c r="C308" s="1"/>
      <c r="D308" s="1"/>
      <c r="E308" s="53" t="str">
        <f>V133</f>
        <v>ESTUDIANTES</v>
      </c>
      <c r="F308" s="53" t="s">
        <v>63</v>
      </c>
      <c r="G308" s="53" t="str">
        <f t="shared" si="70"/>
        <v>ALVARADO (M.D.P.)</v>
      </c>
      <c r="H308" s="1"/>
      <c r="I308" s="1"/>
      <c r="J308" s="1"/>
      <c r="K308" s="53" t="str">
        <f t="shared" si="69"/>
        <v>ALDOSIVI (M.D.P.)</v>
      </c>
      <c r="L308" s="53" t="s">
        <v>63</v>
      </c>
      <c r="M308" s="53" t="str">
        <f>V156</f>
        <v>ALMAGRO</v>
      </c>
      <c r="N308" s="53"/>
      <c r="O308" s="55"/>
      <c r="P308" s="55"/>
      <c r="Q308" s="55"/>
      <c r="R308" s="55"/>
      <c r="S308" s="55"/>
      <c r="T308" s="20"/>
    </row>
    <row r="309" ht="18.0" customHeight="1">
      <c r="B309" s="1"/>
      <c r="C309" s="1"/>
      <c r="D309" s="1"/>
      <c r="E309" s="53" t="str">
        <f>V132</f>
        <v>CHACARITA JRS.</v>
      </c>
      <c r="F309" s="53" t="s">
        <v>63</v>
      </c>
      <c r="G309" s="53" t="str">
        <f t="shared" si="70"/>
        <v>RACING (CBA.)</v>
      </c>
      <c r="H309" s="1"/>
      <c r="I309" s="1"/>
      <c r="J309" s="1"/>
      <c r="K309" s="53" t="str">
        <f t="shared" si="69"/>
        <v>ESTUDIANTES (R. IV)</v>
      </c>
      <c r="L309" s="53" t="s">
        <v>63</v>
      </c>
      <c r="M309" s="53" t="str">
        <f>V155</f>
        <v>DEF. DE BELGRANO</v>
      </c>
      <c r="N309" s="53"/>
      <c r="O309" s="55"/>
      <c r="P309" s="55"/>
      <c r="Q309" s="55"/>
      <c r="R309" s="55"/>
      <c r="S309" s="55"/>
      <c r="T309" s="20"/>
    </row>
    <row r="310" ht="18.0" customHeight="1">
      <c r="B310" s="1"/>
      <c r="C310" s="1"/>
      <c r="D310" s="1"/>
      <c r="E310" s="53" t="str">
        <f>V131</f>
        <v>SAN MARTÍN (TUC.)</v>
      </c>
      <c r="F310" s="53" t="s">
        <v>63</v>
      </c>
      <c r="G310" s="53" t="str">
        <f t="shared" si="70"/>
        <v>PATRONATO (P.)</v>
      </c>
      <c r="H310" s="1"/>
      <c r="I310" s="1"/>
      <c r="J310" s="1"/>
      <c r="K310" s="53" t="str">
        <f t="shared" si="69"/>
        <v>COLÓN</v>
      </c>
      <c r="L310" s="53" t="s">
        <v>63</v>
      </c>
      <c r="M310" s="53" t="str">
        <f>V154</f>
        <v>CHACO FOR EVER</v>
      </c>
      <c r="N310" s="72"/>
      <c r="O310" s="73"/>
      <c r="P310" s="73"/>
      <c r="Q310" s="73"/>
      <c r="R310" s="73"/>
      <c r="S310" s="73"/>
      <c r="T310" s="20"/>
    </row>
    <row r="311" ht="18.0" customHeight="1">
      <c r="B311" s="1"/>
      <c r="C311" s="1"/>
      <c r="D311" s="1"/>
      <c r="E311" s="53" t="str">
        <f>V130</f>
        <v>ARSENAL F.C.</v>
      </c>
      <c r="F311" s="53" t="s">
        <v>63</v>
      </c>
      <c r="G311" s="53" t="str">
        <f t="shared" si="70"/>
        <v>T. SUÁREZ</v>
      </c>
      <c r="H311" s="1"/>
      <c r="I311" s="1"/>
      <c r="J311" s="1"/>
      <c r="K311" s="53" t="str">
        <f t="shared" si="69"/>
        <v>ALTE. BROWN</v>
      </c>
      <c r="L311" s="53" t="s">
        <v>63</v>
      </c>
      <c r="M311" s="53" t="str">
        <f>V153</f>
        <v>SAN TELMO</v>
      </c>
      <c r="N311" s="51"/>
      <c r="O311" s="52"/>
      <c r="P311" s="52"/>
      <c r="Q311" s="52"/>
      <c r="R311" s="52"/>
      <c r="S311" s="52"/>
      <c r="T311" s="20"/>
    </row>
    <row r="312" ht="18.0" customHeight="1">
      <c r="B312" s="1"/>
      <c r="C312" s="1"/>
      <c r="D312" s="1"/>
      <c r="E312" s="53" t="str">
        <f>V129</f>
        <v>SAN MARTÍN (S.J.)</v>
      </c>
      <c r="F312" s="53" t="s">
        <v>63</v>
      </c>
      <c r="G312" s="53" t="str">
        <f t="shared" si="70"/>
        <v>ALL BOYS</v>
      </c>
      <c r="H312" s="1"/>
      <c r="I312" s="1"/>
      <c r="J312" s="1"/>
      <c r="K312" s="53" t="str">
        <f t="shared" si="69"/>
        <v>ATLANTA</v>
      </c>
      <c r="L312" s="53" t="s">
        <v>63</v>
      </c>
      <c r="M312" s="53" t="str">
        <f>V152</f>
        <v>AT. DE RAFAELA</v>
      </c>
      <c r="N312" s="65"/>
      <c r="O312" s="66"/>
      <c r="P312" s="66"/>
      <c r="Q312" s="66"/>
      <c r="R312" s="66"/>
      <c r="S312" s="66"/>
      <c r="T312" s="20"/>
    </row>
    <row r="313" ht="18.0" customHeight="1">
      <c r="B313" s="1"/>
      <c r="C313" s="1"/>
      <c r="D313" s="1"/>
      <c r="E313" s="53" t="str">
        <f>V128</f>
        <v>GMO. BROWN (P.M.)</v>
      </c>
      <c r="F313" s="53" t="s">
        <v>63</v>
      </c>
      <c r="G313" s="53" t="str">
        <f t="shared" si="70"/>
        <v>AGROPECUARIO ARG.</v>
      </c>
      <c r="H313" s="1"/>
      <c r="I313" s="1"/>
      <c r="J313" s="1"/>
      <c r="K313" s="53" t="str">
        <f t="shared" si="69"/>
        <v>DEF. UNIDOS</v>
      </c>
      <c r="L313" s="53" t="s">
        <v>63</v>
      </c>
      <c r="M313" s="53" t="str">
        <f>V151</f>
        <v>DEP. MADRYN</v>
      </c>
      <c r="N313" s="53"/>
      <c r="O313" s="55"/>
      <c r="P313" s="55"/>
      <c r="Q313" s="55"/>
      <c r="R313" s="55"/>
      <c r="S313" s="55"/>
      <c r="T313" s="20"/>
    </row>
    <row r="314" ht="18.0" customHeight="1">
      <c r="B314" s="1"/>
      <c r="C314" s="1"/>
      <c r="D314" s="1"/>
      <c r="E314" s="53"/>
      <c r="F314" s="53"/>
      <c r="G314" s="53"/>
      <c r="H314" s="1"/>
      <c r="I314" s="1"/>
      <c r="J314" s="1"/>
      <c r="K314" s="53"/>
      <c r="L314" s="53"/>
      <c r="M314" s="53"/>
      <c r="N314" s="53"/>
      <c r="O314" s="55"/>
      <c r="P314" s="55"/>
      <c r="Q314" s="55"/>
      <c r="R314" s="55"/>
      <c r="S314" s="55"/>
      <c r="T314" s="20"/>
    </row>
    <row r="315" ht="18.0" customHeight="1">
      <c r="B315" s="1"/>
      <c r="C315" s="1"/>
      <c r="D315" s="1"/>
      <c r="E315" s="53"/>
      <c r="F315" s="53"/>
      <c r="G315" s="56" t="s">
        <v>64</v>
      </c>
      <c r="H315" s="57" t="str">
        <f>K304</f>
        <v>NVA. CHICAGO</v>
      </c>
      <c r="I315" s="58"/>
      <c r="J315" s="59" t="s">
        <v>63</v>
      </c>
      <c r="K315" s="60" t="str">
        <f>G304</f>
        <v>FERRO CARRIL OESTE</v>
      </c>
      <c r="L315" s="53"/>
      <c r="M315" s="53"/>
      <c r="N315" s="53"/>
      <c r="O315" s="55"/>
      <c r="P315" s="55"/>
      <c r="Q315" s="55"/>
      <c r="R315" s="55"/>
      <c r="S315" s="55"/>
      <c r="T315" s="20"/>
    </row>
    <row r="316" ht="12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53"/>
      <c r="O316" s="55"/>
      <c r="P316" s="55"/>
      <c r="Q316" s="55"/>
      <c r="R316" s="55"/>
      <c r="S316" s="55"/>
      <c r="T316" s="20"/>
    </row>
    <row r="317" ht="12.75" customHeight="1">
      <c r="B317" s="1"/>
      <c r="C317" s="1"/>
      <c r="D317" s="1"/>
      <c r="E317" s="51" t="s">
        <v>80</v>
      </c>
      <c r="H317" s="1"/>
      <c r="I317" s="1"/>
      <c r="J317" s="1"/>
      <c r="K317" s="51" t="s">
        <v>80</v>
      </c>
      <c r="N317" s="53"/>
      <c r="O317" s="55"/>
      <c r="P317" s="55"/>
      <c r="Q317" s="55"/>
      <c r="R317" s="55"/>
      <c r="S317" s="55"/>
      <c r="T317" s="20"/>
    </row>
    <row r="318" ht="12.75" customHeight="1">
      <c r="B318" s="1"/>
      <c r="C318" s="1"/>
      <c r="D318" s="1"/>
      <c r="E318" s="65"/>
      <c r="F318" s="65"/>
      <c r="G318" s="65"/>
      <c r="H318" s="1"/>
      <c r="I318" s="1"/>
      <c r="J318" s="1"/>
      <c r="K318" s="65"/>
      <c r="L318" s="65"/>
      <c r="M318" s="65"/>
      <c r="N318" s="53"/>
      <c r="O318" s="55"/>
      <c r="P318" s="55"/>
      <c r="Q318" s="55"/>
      <c r="R318" s="55"/>
      <c r="S318" s="55"/>
      <c r="T318" s="20"/>
    </row>
    <row r="319" ht="18.0" customHeight="1">
      <c r="B319" s="1"/>
      <c r="C319" s="1"/>
      <c r="D319" s="1"/>
      <c r="E319" s="53" t="str">
        <f>V127</f>
        <v>AGROPECUARIO ARG.</v>
      </c>
      <c r="F319" s="53"/>
      <c r="G319" s="54" t="s">
        <v>62</v>
      </c>
      <c r="H319" s="1"/>
      <c r="I319" s="1"/>
      <c r="J319" s="1"/>
      <c r="K319" s="54" t="s">
        <v>62</v>
      </c>
      <c r="L319" s="53"/>
      <c r="M319" s="53" t="str">
        <f>V148</f>
        <v>DEF. UNIDOS</v>
      </c>
      <c r="N319" s="53"/>
      <c r="O319" s="55"/>
      <c r="P319" s="55"/>
      <c r="Q319" s="55"/>
      <c r="R319" s="55"/>
      <c r="S319" s="55"/>
      <c r="T319" s="20"/>
    </row>
    <row r="320" ht="18.0" customHeight="1">
      <c r="B320" s="1"/>
      <c r="C320" s="1"/>
      <c r="D320" s="1"/>
      <c r="E320" s="53" t="str">
        <f>V126</f>
        <v>ALL BOYS</v>
      </c>
      <c r="F320" s="53" t="s">
        <v>63</v>
      </c>
      <c r="G320" s="53" t="str">
        <f t="shared" ref="G320:G325" si="71">V128</f>
        <v>GMO. BROWN (P.M.)</v>
      </c>
      <c r="H320" s="1"/>
      <c r="I320" s="1"/>
      <c r="J320" s="1"/>
      <c r="K320" s="53" t="str">
        <f t="shared" ref="K320:K327" si="72">V151</f>
        <v>DEP. MADRYN</v>
      </c>
      <c r="L320" s="53" t="s">
        <v>63</v>
      </c>
      <c r="M320" s="53" t="str">
        <f>V147</f>
        <v>ATLANTA</v>
      </c>
      <c r="N320" s="53"/>
      <c r="O320" s="55"/>
      <c r="P320" s="55"/>
      <c r="Q320" s="55"/>
      <c r="R320" s="55"/>
      <c r="S320" s="55"/>
      <c r="T320" s="20"/>
    </row>
    <row r="321" ht="18.0" customHeight="1">
      <c r="B321" s="1"/>
      <c r="C321" s="1"/>
      <c r="D321" s="1"/>
      <c r="E321" s="53" t="str">
        <f>V125</f>
        <v>T. SUÁREZ</v>
      </c>
      <c r="F321" s="53" t="s">
        <v>63</v>
      </c>
      <c r="G321" s="53" t="str">
        <f t="shared" si="71"/>
        <v>SAN MARTÍN (S.J.)</v>
      </c>
      <c r="H321" s="1"/>
      <c r="I321" s="1"/>
      <c r="J321" s="1"/>
      <c r="K321" s="53" t="str">
        <f t="shared" si="72"/>
        <v>AT. DE RAFAELA</v>
      </c>
      <c r="L321" s="53" t="s">
        <v>63</v>
      </c>
      <c r="M321" s="53" t="str">
        <f>V146</f>
        <v>ALTE. BROWN</v>
      </c>
      <c r="N321" s="53"/>
      <c r="O321" s="55"/>
      <c r="P321" s="55"/>
      <c r="Q321" s="55"/>
      <c r="R321" s="55"/>
      <c r="S321" s="55"/>
      <c r="T321" s="20"/>
    </row>
    <row r="322" ht="18.0" customHeight="1">
      <c r="B322" s="1"/>
      <c r="C322" s="1"/>
      <c r="D322" s="1"/>
      <c r="E322" s="53" t="str">
        <f>V124</f>
        <v>PATRONATO (P.)</v>
      </c>
      <c r="F322" s="53" t="s">
        <v>63</v>
      </c>
      <c r="G322" s="53" t="str">
        <f t="shared" si="71"/>
        <v>ARSENAL F.C.</v>
      </c>
      <c r="H322" s="1"/>
      <c r="I322" s="1"/>
      <c r="J322" s="1"/>
      <c r="K322" s="53" t="str">
        <f t="shared" si="72"/>
        <v>SAN TELMO</v>
      </c>
      <c r="L322" s="53" t="s">
        <v>63</v>
      </c>
      <c r="M322" s="53" t="str">
        <f>V145</f>
        <v>COLÓN</v>
      </c>
      <c r="N322" s="53"/>
      <c r="O322" s="55"/>
      <c r="P322" s="55"/>
      <c r="Q322" s="55"/>
      <c r="R322" s="55"/>
      <c r="S322" s="55"/>
      <c r="T322" s="20"/>
    </row>
    <row r="323" ht="18.0" customHeight="1">
      <c r="B323" s="1"/>
      <c r="C323" s="1"/>
      <c r="D323" s="1"/>
      <c r="E323" s="53" t="str">
        <f>V123</f>
        <v>RACING (CBA.)</v>
      </c>
      <c r="F323" s="53" t="s">
        <v>63</v>
      </c>
      <c r="G323" s="53" t="str">
        <f t="shared" si="71"/>
        <v>SAN MARTÍN (TUC.)</v>
      </c>
      <c r="H323" s="1"/>
      <c r="I323" s="1"/>
      <c r="J323" s="1"/>
      <c r="K323" s="53" t="str">
        <f t="shared" si="72"/>
        <v>CHACO FOR EVER</v>
      </c>
      <c r="L323" s="53" t="s">
        <v>63</v>
      </c>
      <c r="M323" s="53" t="str">
        <f>V144</f>
        <v>ESTUDIANTES (R. IV)</v>
      </c>
      <c r="N323" s="53"/>
      <c r="O323" s="55"/>
      <c r="P323" s="55"/>
      <c r="Q323" s="55"/>
      <c r="R323" s="55"/>
      <c r="S323" s="55"/>
      <c r="T323" s="20"/>
    </row>
    <row r="324" ht="18.0" customHeight="1">
      <c r="B324" s="1"/>
      <c r="C324" s="1"/>
      <c r="D324" s="1"/>
      <c r="E324" s="53" t="str">
        <f>V122</f>
        <v>ALVARADO (M.D.P.)</v>
      </c>
      <c r="F324" s="53" t="s">
        <v>63</v>
      </c>
      <c r="G324" s="53" t="str">
        <f t="shared" si="71"/>
        <v>CHACARITA JRS.</v>
      </c>
      <c r="H324" s="1"/>
      <c r="I324" s="1"/>
      <c r="J324" s="1"/>
      <c r="K324" s="53" t="str">
        <f t="shared" si="72"/>
        <v>DEF. DE BELGRANO</v>
      </c>
      <c r="L324" s="53" t="s">
        <v>63</v>
      </c>
      <c r="M324" s="53" t="str">
        <f>V143</f>
        <v>ALDOSIVI (M.D.P.)</v>
      </c>
      <c r="N324" s="72"/>
      <c r="O324" s="73"/>
      <c r="P324" s="73"/>
      <c r="Q324" s="73"/>
      <c r="R324" s="73"/>
      <c r="S324" s="73"/>
      <c r="T324" s="20"/>
    </row>
    <row r="325" ht="18.0" customHeight="1">
      <c r="B325" s="1"/>
      <c r="C325" s="1"/>
      <c r="D325" s="1"/>
      <c r="E325" s="53" t="str">
        <f>V121</f>
        <v>GÜEMES (S.E.)</v>
      </c>
      <c r="F325" s="53" t="s">
        <v>63</v>
      </c>
      <c r="G325" s="53" t="str">
        <f t="shared" si="71"/>
        <v>ESTUDIANTES</v>
      </c>
      <c r="H325" s="1"/>
      <c r="I325" s="1"/>
      <c r="J325" s="1"/>
      <c r="K325" s="53" t="str">
        <f t="shared" si="72"/>
        <v>ALMAGRO</v>
      </c>
      <c r="L325" s="53" t="s">
        <v>63</v>
      </c>
      <c r="M325" s="53" t="str">
        <f>V142</f>
        <v>MITRE (S.E.)</v>
      </c>
      <c r="N325" s="51"/>
      <c r="O325" s="52"/>
      <c r="P325" s="52"/>
      <c r="Q325" s="52"/>
      <c r="R325" s="52"/>
      <c r="S325" s="52"/>
      <c r="T325" s="20"/>
    </row>
    <row r="326" ht="18.0" customHeight="1">
      <c r="B326" s="1"/>
      <c r="C326" s="1"/>
      <c r="D326" s="1"/>
      <c r="E326" s="53" t="str">
        <f>V118</f>
        <v>G. Y ESGRIMA (J.)</v>
      </c>
      <c r="F326" s="53" t="s">
        <v>63</v>
      </c>
      <c r="G326" s="53" t="str">
        <f t="shared" ref="G326:G327" si="73">V136</f>
        <v>TALLERES (R.E.)</v>
      </c>
      <c r="H326" s="1"/>
      <c r="I326" s="1"/>
      <c r="J326" s="1"/>
      <c r="K326" s="53" t="str">
        <f t="shared" si="72"/>
        <v>BROWN (AD.)</v>
      </c>
      <c r="L326" s="53" t="s">
        <v>63</v>
      </c>
      <c r="M326" s="53" t="str">
        <f>V141</f>
        <v>G. Y TIRO (S.)</v>
      </c>
      <c r="N326" s="65"/>
      <c r="O326" s="66"/>
      <c r="P326" s="66"/>
      <c r="Q326" s="66"/>
      <c r="R326" s="66"/>
      <c r="S326" s="66"/>
      <c r="T326" s="20"/>
    </row>
    <row r="327" ht="18.0" customHeight="1">
      <c r="B327" s="1"/>
      <c r="C327" s="1"/>
      <c r="D327" s="1"/>
      <c r="E327" s="53" t="str">
        <f>V117</f>
        <v>DEP. MAIPÚ (MZA.)</v>
      </c>
      <c r="F327" s="53" t="s">
        <v>63</v>
      </c>
      <c r="G327" s="53" t="str">
        <f t="shared" si="73"/>
        <v>QUILMES A.C.</v>
      </c>
      <c r="H327" s="1"/>
      <c r="I327" s="1"/>
      <c r="J327" s="1"/>
      <c r="K327" s="53" t="str">
        <f t="shared" si="72"/>
        <v>TEMPERLEY</v>
      </c>
      <c r="L327" s="53" t="s">
        <v>63</v>
      </c>
      <c r="M327" s="53" t="str">
        <f>V140</f>
        <v>G. Y ESGRIMA (MZA.)</v>
      </c>
      <c r="N327" s="53"/>
      <c r="O327" s="55"/>
      <c r="P327" s="55"/>
      <c r="Q327" s="55"/>
      <c r="R327" s="55"/>
      <c r="S327" s="55"/>
      <c r="T327" s="20"/>
    </row>
    <row r="328" ht="18.0" customHeight="1">
      <c r="B328" s="1"/>
      <c r="C328" s="1"/>
      <c r="D328" s="1"/>
      <c r="E328" s="53" t="str">
        <f>V116</f>
        <v>FERRO CARRIL OESTE</v>
      </c>
      <c r="F328" s="53" t="s">
        <v>63</v>
      </c>
      <c r="G328" s="53" t="str">
        <f>V115</f>
        <v>SAN MIGUEL</v>
      </c>
      <c r="H328" s="1"/>
      <c r="I328" s="1"/>
      <c r="J328" s="1"/>
      <c r="K328" s="53" t="str">
        <f>V138</f>
        <v>DEP. MORÓN</v>
      </c>
      <c r="L328" s="53" t="s">
        <v>63</v>
      </c>
      <c r="M328" s="53" t="str">
        <f>V139</f>
        <v>NVA. CHICAGO</v>
      </c>
      <c r="N328" s="53"/>
      <c r="O328" s="55"/>
      <c r="P328" s="55"/>
      <c r="Q328" s="55"/>
      <c r="R328" s="55"/>
      <c r="S328" s="55"/>
      <c r="T328" s="20"/>
    </row>
    <row r="329" ht="18.0" customHeight="1">
      <c r="B329" s="1"/>
      <c r="C329" s="1"/>
      <c r="D329" s="1"/>
      <c r="E329" s="53"/>
      <c r="F329" s="53"/>
      <c r="G329" s="53"/>
      <c r="H329" s="1"/>
      <c r="I329" s="1"/>
      <c r="J329" s="1"/>
      <c r="K329" s="53"/>
      <c r="L329" s="53"/>
      <c r="M329" s="53"/>
      <c r="N329" s="53"/>
      <c r="O329" s="55"/>
      <c r="P329" s="55"/>
      <c r="Q329" s="55"/>
      <c r="R329" s="55"/>
      <c r="S329" s="55"/>
      <c r="T329" s="20"/>
    </row>
    <row r="330" ht="18.0" customHeight="1">
      <c r="B330" s="1"/>
      <c r="C330" s="1"/>
      <c r="D330" s="1"/>
      <c r="E330" s="53"/>
      <c r="F330" s="53"/>
      <c r="G330" s="56" t="s">
        <v>64</v>
      </c>
      <c r="H330" s="57" t="str">
        <f>E319</f>
        <v>AGROPECUARIO ARG.</v>
      </c>
      <c r="I330" s="58"/>
      <c r="J330" s="59" t="s">
        <v>63</v>
      </c>
      <c r="K330" s="60" t="str">
        <f>M319</f>
        <v>DEF. UNIDOS</v>
      </c>
      <c r="L330" s="53"/>
      <c r="M330" s="53"/>
      <c r="N330" s="53"/>
      <c r="O330" s="55"/>
      <c r="P330" s="55"/>
      <c r="Q330" s="55"/>
      <c r="R330" s="55"/>
      <c r="S330" s="55"/>
      <c r="T330" s="20"/>
    </row>
    <row r="331" ht="12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53"/>
      <c r="O331" s="55"/>
      <c r="P331" s="55"/>
      <c r="Q331" s="55"/>
      <c r="R331" s="55"/>
      <c r="S331" s="55"/>
      <c r="T331" s="20"/>
    </row>
    <row r="332" ht="12.75" customHeight="1">
      <c r="B332" s="1"/>
      <c r="C332" s="1"/>
      <c r="D332" s="1"/>
      <c r="E332" s="51" t="s">
        <v>81</v>
      </c>
      <c r="H332" s="1"/>
      <c r="I332" s="1"/>
      <c r="J332" s="1"/>
      <c r="K332" s="51" t="s">
        <v>81</v>
      </c>
      <c r="N332" s="53"/>
      <c r="O332" s="55"/>
      <c r="P332" s="55"/>
      <c r="Q332" s="55"/>
      <c r="R332" s="55"/>
      <c r="S332" s="55"/>
      <c r="T332" s="20"/>
    </row>
    <row r="333" ht="12.75" customHeight="1">
      <c r="B333" s="1"/>
      <c r="C333" s="1"/>
      <c r="D333" s="1"/>
      <c r="E333" s="65"/>
      <c r="F333" s="65"/>
      <c r="G333" s="65"/>
      <c r="H333" s="1"/>
      <c r="I333" s="1"/>
      <c r="J333" s="1"/>
      <c r="K333" s="65"/>
      <c r="L333" s="65"/>
      <c r="M333" s="65"/>
      <c r="N333" s="53"/>
      <c r="O333" s="55"/>
      <c r="P333" s="55"/>
      <c r="Q333" s="55"/>
      <c r="R333" s="55"/>
      <c r="S333" s="55"/>
      <c r="T333" s="20"/>
    </row>
    <row r="334" ht="18.0" customHeight="1">
      <c r="B334" s="1"/>
      <c r="C334" s="1"/>
      <c r="D334" s="1"/>
      <c r="E334" s="54" t="s">
        <v>62</v>
      </c>
      <c r="F334" s="53"/>
      <c r="G334" s="53" t="str">
        <f t="shared" ref="G334:G337" si="74">V115</f>
        <v>SAN MIGUEL</v>
      </c>
      <c r="H334" s="1"/>
      <c r="I334" s="1"/>
      <c r="J334" s="1"/>
      <c r="K334" s="53" t="str">
        <f t="shared" ref="K334:K343" si="75">V138</f>
        <v>DEP. MORÓN</v>
      </c>
      <c r="L334" s="53"/>
      <c r="M334" s="54" t="s">
        <v>62</v>
      </c>
      <c r="N334" s="53"/>
      <c r="O334" s="55"/>
      <c r="P334" s="55"/>
      <c r="Q334" s="55"/>
      <c r="R334" s="55"/>
      <c r="S334" s="55"/>
      <c r="T334" s="20"/>
    </row>
    <row r="335" ht="18.0" customHeight="1">
      <c r="B335" s="1"/>
      <c r="C335" s="1"/>
      <c r="D335" s="1"/>
      <c r="E335" s="53" t="str">
        <f>V137</f>
        <v>QUILMES A.C.</v>
      </c>
      <c r="F335" s="53" t="s">
        <v>63</v>
      </c>
      <c r="G335" s="53" t="str">
        <f t="shared" si="74"/>
        <v>FERRO CARRIL OESTE</v>
      </c>
      <c r="H335" s="1"/>
      <c r="I335" s="1"/>
      <c r="J335" s="1"/>
      <c r="K335" s="53" t="str">
        <f t="shared" si="75"/>
        <v>NVA. CHICAGO</v>
      </c>
      <c r="L335" s="53" t="s">
        <v>63</v>
      </c>
      <c r="M335" s="53" t="str">
        <f>V158</f>
        <v>TEMPERLEY</v>
      </c>
      <c r="N335" s="53"/>
      <c r="O335" s="55"/>
      <c r="P335" s="55"/>
      <c r="Q335" s="55"/>
      <c r="R335" s="55"/>
      <c r="S335" s="55"/>
      <c r="T335" s="20"/>
    </row>
    <row r="336" ht="18.0" customHeight="1">
      <c r="B336" s="1"/>
      <c r="C336" s="1"/>
      <c r="D336" s="1"/>
      <c r="E336" s="53" t="str">
        <f>V136</f>
        <v>TALLERES (R.E.)</v>
      </c>
      <c r="F336" s="53" t="s">
        <v>63</v>
      </c>
      <c r="G336" s="53" t="str">
        <f t="shared" si="74"/>
        <v>DEP. MAIPÚ (MZA.)</v>
      </c>
      <c r="H336" s="1"/>
      <c r="I336" s="1"/>
      <c r="J336" s="1"/>
      <c r="K336" s="53" t="str">
        <f t="shared" si="75"/>
        <v>G. Y ESGRIMA (MZA.)</v>
      </c>
      <c r="L336" s="53" t="s">
        <v>63</v>
      </c>
      <c r="M336" s="53" t="str">
        <f>V157</f>
        <v>BROWN (AD.)</v>
      </c>
      <c r="N336" s="53"/>
      <c r="O336" s="55"/>
      <c r="P336" s="55"/>
      <c r="Q336" s="55"/>
      <c r="R336" s="55"/>
      <c r="S336" s="55"/>
      <c r="T336" s="20"/>
    </row>
    <row r="337" ht="18.0" customHeight="1">
      <c r="B337" s="1"/>
      <c r="C337" s="1"/>
      <c r="D337" s="1"/>
      <c r="E337" s="53" t="str">
        <f>V133</f>
        <v>ESTUDIANTES</v>
      </c>
      <c r="F337" s="53" t="s">
        <v>63</v>
      </c>
      <c r="G337" s="53" t="str">
        <f t="shared" si="74"/>
        <v>G. Y ESGRIMA (J.)</v>
      </c>
      <c r="H337" s="1"/>
      <c r="I337" s="1"/>
      <c r="J337" s="1"/>
      <c r="K337" s="53" t="str">
        <f t="shared" si="75"/>
        <v>G. Y TIRO (S.)</v>
      </c>
      <c r="L337" s="53" t="s">
        <v>63</v>
      </c>
      <c r="M337" s="53" t="str">
        <f>V156</f>
        <v>ALMAGRO</v>
      </c>
      <c r="N337" s="53"/>
      <c r="O337" s="55"/>
      <c r="P337" s="55"/>
      <c r="Q337" s="55"/>
      <c r="R337" s="55"/>
      <c r="S337" s="55"/>
      <c r="T337" s="20"/>
    </row>
    <row r="338" ht="18.0" customHeight="1">
      <c r="B338" s="1"/>
      <c r="C338" s="1"/>
      <c r="D338" s="1"/>
      <c r="E338" s="53" t="str">
        <f>V132</f>
        <v>CHACARITA JRS.</v>
      </c>
      <c r="F338" s="53" t="s">
        <v>63</v>
      </c>
      <c r="G338" s="53" t="str">
        <f t="shared" ref="G338:G343" si="76">V121</f>
        <v>GÜEMES (S.E.)</v>
      </c>
      <c r="H338" s="1"/>
      <c r="I338" s="1"/>
      <c r="J338" s="1"/>
      <c r="K338" s="53" t="str">
        <f t="shared" si="75"/>
        <v>MITRE (S.E.)</v>
      </c>
      <c r="L338" s="53" t="s">
        <v>63</v>
      </c>
      <c r="M338" s="53" t="str">
        <f>V155</f>
        <v>DEF. DE BELGRANO</v>
      </c>
      <c r="N338" s="72"/>
      <c r="O338" s="73"/>
      <c r="P338" s="73"/>
      <c r="Q338" s="73"/>
      <c r="R338" s="73"/>
      <c r="S338" s="73"/>
      <c r="T338" s="20"/>
    </row>
    <row r="339" ht="18.0" customHeight="1">
      <c r="B339" s="1"/>
      <c r="C339" s="1"/>
      <c r="D339" s="1"/>
      <c r="E339" s="53" t="str">
        <f>V131</f>
        <v>SAN MARTÍN (TUC.)</v>
      </c>
      <c r="F339" s="53" t="s">
        <v>63</v>
      </c>
      <c r="G339" s="53" t="str">
        <f t="shared" si="76"/>
        <v>ALVARADO (M.D.P.)</v>
      </c>
      <c r="H339" s="1"/>
      <c r="I339" s="1"/>
      <c r="J339" s="1"/>
      <c r="K339" s="53" t="str">
        <f t="shared" si="75"/>
        <v>ALDOSIVI (M.D.P.)</v>
      </c>
      <c r="L339" s="53" t="s">
        <v>63</v>
      </c>
      <c r="M339" s="53" t="str">
        <f>V154</f>
        <v>CHACO FOR EVER</v>
      </c>
      <c r="N339" s="51"/>
      <c r="O339" s="52"/>
      <c r="P339" s="52"/>
      <c r="Q339" s="52"/>
      <c r="R339" s="52"/>
      <c r="S339" s="52"/>
      <c r="T339" s="20"/>
    </row>
    <row r="340" ht="18.0" customHeight="1">
      <c r="B340" s="1"/>
      <c r="C340" s="1"/>
      <c r="D340" s="1"/>
      <c r="E340" s="53" t="str">
        <f>V130</f>
        <v>ARSENAL F.C.</v>
      </c>
      <c r="F340" s="53" t="s">
        <v>63</v>
      </c>
      <c r="G340" s="53" t="str">
        <f t="shared" si="76"/>
        <v>RACING (CBA.)</v>
      </c>
      <c r="H340" s="1"/>
      <c r="I340" s="1"/>
      <c r="J340" s="1"/>
      <c r="K340" s="53" t="str">
        <f t="shared" si="75"/>
        <v>ESTUDIANTES (R. IV)</v>
      </c>
      <c r="L340" s="53" t="s">
        <v>63</v>
      </c>
      <c r="M340" s="53" t="str">
        <f>V153</f>
        <v>SAN TELMO</v>
      </c>
      <c r="N340" s="65"/>
      <c r="O340" s="66"/>
      <c r="P340" s="66"/>
      <c r="Q340" s="66"/>
      <c r="R340" s="66"/>
      <c r="S340" s="66"/>
      <c r="T340" s="20"/>
    </row>
    <row r="341" ht="18.0" customHeight="1">
      <c r="B341" s="1"/>
      <c r="C341" s="1"/>
      <c r="D341" s="1"/>
      <c r="E341" s="53" t="str">
        <f>V129</f>
        <v>SAN MARTÍN (S.J.)</v>
      </c>
      <c r="F341" s="53" t="s">
        <v>63</v>
      </c>
      <c r="G341" s="53" t="str">
        <f t="shared" si="76"/>
        <v>PATRONATO (P.)</v>
      </c>
      <c r="H341" s="1"/>
      <c r="I341" s="1"/>
      <c r="J341" s="1"/>
      <c r="K341" s="53" t="str">
        <f t="shared" si="75"/>
        <v>COLÓN</v>
      </c>
      <c r="L341" s="53" t="s">
        <v>63</v>
      </c>
      <c r="M341" s="53" t="str">
        <f>V152</f>
        <v>AT. DE RAFAELA</v>
      </c>
      <c r="N341" s="53"/>
      <c r="O341" s="55"/>
      <c r="P341" s="55"/>
      <c r="Q341" s="55"/>
      <c r="R341" s="55"/>
      <c r="S341" s="55"/>
      <c r="T341" s="20"/>
    </row>
    <row r="342" ht="18.0" customHeight="1">
      <c r="B342" s="1"/>
      <c r="C342" s="1"/>
      <c r="D342" s="1"/>
      <c r="E342" s="53" t="str">
        <f>V128</f>
        <v>GMO. BROWN (P.M.)</v>
      </c>
      <c r="F342" s="53" t="s">
        <v>63</v>
      </c>
      <c r="G342" s="53" t="str">
        <f t="shared" si="76"/>
        <v>T. SUÁREZ</v>
      </c>
      <c r="H342" s="1"/>
      <c r="I342" s="1"/>
      <c r="J342" s="1"/>
      <c r="K342" s="53" t="str">
        <f t="shared" si="75"/>
        <v>ALTE. BROWN</v>
      </c>
      <c r="L342" s="53" t="s">
        <v>63</v>
      </c>
      <c r="M342" s="53" t="str">
        <f>V151</f>
        <v>DEP. MADRYN</v>
      </c>
      <c r="N342" s="53"/>
      <c r="O342" s="55"/>
      <c r="P342" s="55"/>
      <c r="Q342" s="55"/>
      <c r="R342" s="55"/>
      <c r="S342" s="55"/>
      <c r="T342" s="20"/>
    </row>
    <row r="343" ht="18.0" customHeight="1">
      <c r="B343" s="1"/>
      <c r="C343" s="1"/>
      <c r="D343" s="1"/>
      <c r="E343" s="53" t="str">
        <f>V127</f>
        <v>AGROPECUARIO ARG.</v>
      </c>
      <c r="F343" s="53" t="s">
        <v>63</v>
      </c>
      <c r="G343" s="53" t="str">
        <f t="shared" si="76"/>
        <v>ALL BOYS</v>
      </c>
      <c r="H343" s="1"/>
      <c r="I343" s="1"/>
      <c r="J343" s="1"/>
      <c r="K343" s="53" t="str">
        <f t="shared" si="75"/>
        <v>ATLANTA</v>
      </c>
      <c r="L343" s="53" t="s">
        <v>63</v>
      </c>
      <c r="M343" s="53" t="str">
        <f>V148</f>
        <v>DEF. UNIDOS</v>
      </c>
      <c r="N343" s="53"/>
      <c r="O343" s="55"/>
      <c r="P343" s="55"/>
      <c r="Q343" s="55"/>
      <c r="R343" s="55"/>
      <c r="S343" s="55"/>
      <c r="T343" s="20"/>
    </row>
    <row r="344" ht="18.0" customHeight="1">
      <c r="B344" s="1"/>
      <c r="C344" s="1"/>
      <c r="D344" s="1"/>
      <c r="E344" s="53"/>
      <c r="F344" s="53"/>
      <c r="G344" s="53"/>
      <c r="H344" s="1"/>
      <c r="I344" s="1"/>
      <c r="J344" s="1"/>
      <c r="K344" s="53"/>
      <c r="L344" s="53"/>
      <c r="M344" s="53"/>
      <c r="N344" s="53"/>
      <c r="O344" s="55"/>
      <c r="P344" s="55"/>
      <c r="Q344" s="55"/>
      <c r="R344" s="55"/>
      <c r="S344" s="55"/>
      <c r="T344" s="20"/>
    </row>
    <row r="345" ht="18.0" customHeight="1">
      <c r="B345" s="1"/>
      <c r="C345" s="1"/>
      <c r="D345" s="1"/>
      <c r="E345" s="53"/>
      <c r="F345" s="53"/>
      <c r="G345" s="56" t="s">
        <v>64</v>
      </c>
      <c r="H345" s="57" t="str">
        <f>K334</f>
        <v>DEP. MORÓN</v>
      </c>
      <c r="I345" s="58"/>
      <c r="J345" s="59" t="s">
        <v>63</v>
      </c>
      <c r="K345" s="60" t="str">
        <f>G334</f>
        <v>SAN MIGUEL</v>
      </c>
      <c r="L345" s="53"/>
      <c r="M345" s="53"/>
      <c r="N345" s="53"/>
      <c r="O345" s="55"/>
      <c r="P345" s="55"/>
      <c r="Q345" s="55"/>
      <c r="R345" s="55"/>
      <c r="S345" s="55"/>
      <c r="T345" s="20"/>
    </row>
    <row r="346" ht="12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53"/>
      <c r="O346" s="55"/>
      <c r="P346" s="55"/>
      <c r="Q346" s="55"/>
      <c r="R346" s="55"/>
      <c r="S346" s="55"/>
      <c r="T346" s="20"/>
    </row>
    <row r="347" ht="12.75" customHeight="1">
      <c r="B347" s="1"/>
      <c r="C347" s="1"/>
      <c r="D347" s="1"/>
      <c r="E347" s="51" t="s">
        <v>82</v>
      </c>
      <c r="H347" s="1"/>
      <c r="I347" s="1"/>
      <c r="J347" s="1"/>
      <c r="K347" s="51" t="s">
        <v>82</v>
      </c>
      <c r="N347" s="53"/>
      <c r="O347" s="55"/>
      <c r="P347" s="55"/>
      <c r="Q347" s="55"/>
      <c r="R347" s="55"/>
      <c r="S347" s="55"/>
      <c r="T347" s="20"/>
    </row>
    <row r="348" ht="12.75" customHeight="1">
      <c r="B348" s="1"/>
      <c r="C348" s="1"/>
      <c r="D348" s="1"/>
      <c r="E348" s="65"/>
      <c r="F348" s="65"/>
      <c r="G348" s="65"/>
      <c r="H348" s="1"/>
      <c r="I348" s="1"/>
      <c r="J348" s="1"/>
      <c r="K348" s="65"/>
      <c r="L348" s="65"/>
      <c r="M348" s="65"/>
      <c r="N348" s="53"/>
      <c r="O348" s="55"/>
      <c r="P348" s="55"/>
      <c r="Q348" s="55"/>
      <c r="R348" s="55"/>
      <c r="S348" s="55"/>
      <c r="T348" s="20"/>
    </row>
    <row r="349" ht="18.0" customHeight="1">
      <c r="B349" s="1"/>
      <c r="C349" s="1"/>
      <c r="D349" s="1"/>
      <c r="E349" s="53" t="str">
        <f>V126</f>
        <v>ALL BOYS</v>
      </c>
      <c r="F349" s="53"/>
      <c r="G349" s="54" t="s">
        <v>62</v>
      </c>
      <c r="H349" s="1"/>
      <c r="I349" s="1"/>
      <c r="J349" s="1"/>
      <c r="K349" s="54" t="s">
        <v>62</v>
      </c>
      <c r="L349" s="53"/>
      <c r="M349" s="53" t="str">
        <f>V147</f>
        <v>ATLANTA</v>
      </c>
      <c r="N349" s="53"/>
      <c r="O349" s="55"/>
      <c r="P349" s="55"/>
      <c r="Q349" s="55"/>
      <c r="R349" s="55"/>
      <c r="S349" s="55"/>
      <c r="T349" s="20"/>
    </row>
    <row r="350" ht="18.0" customHeight="1">
      <c r="B350" s="1"/>
      <c r="C350" s="1"/>
      <c r="D350" s="1"/>
      <c r="E350" s="53" t="str">
        <f>V125</f>
        <v>T. SUÁREZ</v>
      </c>
      <c r="F350" s="53" t="s">
        <v>63</v>
      </c>
      <c r="G350" s="53" t="str">
        <f t="shared" ref="G350:G356" si="77">V127</f>
        <v>AGROPECUARIO ARG.</v>
      </c>
      <c r="H350" s="1"/>
      <c r="I350" s="1"/>
      <c r="J350" s="1"/>
      <c r="K350" s="53" t="str">
        <f>V148</f>
        <v>DEF. UNIDOS</v>
      </c>
      <c r="L350" s="53" t="s">
        <v>63</v>
      </c>
      <c r="M350" s="53" t="str">
        <f>V146</f>
        <v>ALTE. BROWN</v>
      </c>
      <c r="N350" s="53"/>
      <c r="O350" s="55"/>
      <c r="P350" s="55"/>
      <c r="Q350" s="55"/>
      <c r="R350" s="55"/>
      <c r="S350" s="55"/>
      <c r="T350" s="20"/>
    </row>
    <row r="351" ht="18.0" customHeight="1">
      <c r="B351" s="1"/>
      <c r="C351" s="1"/>
      <c r="D351" s="1"/>
      <c r="E351" s="53" t="str">
        <f>V124</f>
        <v>PATRONATO (P.)</v>
      </c>
      <c r="F351" s="53" t="s">
        <v>63</v>
      </c>
      <c r="G351" s="53" t="str">
        <f t="shared" si="77"/>
        <v>GMO. BROWN (P.M.)</v>
      </c>
      <c r="H351" s="1"/>
      <c r="I351" s="1"/>
      <c r="J351" s="1"/>
      <c r="K351" s="53" t="str">
        <f t="shared" ref="K351:K358" si="78">V151</f>
        <v>DEP. MADRYN</v>
      </c>
      <c r="L351" s="53" t="s">
        <v>63</v>
      </c>
      <c r="M351" s="53" t="str">
        <f>V145</f>
        <v>COLÓN</v>
      </c>
      <c r="N351" s="53"/>
      <c r="O351" s="55"/>
      <c r="P351" s="55"/>
      <c r="Q351" s="55"/>
      <c r="R351" s="55"/>
      <c r="S351" s="55"/>
      <c r="T351" s="20"/>
    </row>
    <row r="352" ht="18.0" customHeight="1">
      <c r="B352" s="1"/>
      <c r="C352" s="1"/>
      <c r="D352" s="1"/>
      <c r="E352" s="53" t="str">
        <f>V123</f>
        <v>RACING (CBA.)</v>
      </c>
      <c r="F352" s="53" t="s">
        <v>63</v>
      </c>
      <c r="G352" s="53" t="str">
        <f t="shared" si="77"/>
        <v>SAN MARTÍN (S.J.)</v>
      </c>
      <c r="H352" s="1"/>
      <c r="I352" s="1"/>
      <c r="J352" s="1"/>
      <c r="K352" s="53" t="str">
        <f t="shared" si="78"/>
        <v>AT. DE RAFAELA</v>
      </c>
      <c r="L352" s="53" t="s">
        <v>63</v>
      </c>
      <c r="M352" s="53" t="str">
        <f>V144</f>
        <v>ESTUDIANTES (R. IV)</v>
      </c>
      <c r="N352" s="72"/>
      <c r="O352" s="73"/>
      <c r="P352" s="73"/>
      <c r="Q352" s="73"/>
      <c r="R352" s="73"/>
      <c r="S352" s="73"/>
      <c r="T352" s="20"/>
    </row>
    <row r="353" ht="18.0" customHeight="1">
      <c r="B353" s="1"/>
      <c r="C353" s="1"/>
      <c r="D353" s="1"/>
      <c r="E353" s="53" t="str">
        <f>V122</f>
        <v>ALVARADO (M.D.P.)</v>
      </c>
      <c r="F353" s="53" t="s">
        <v>63</v>
      </c>
      <c r="G353" s="53" t="str">
        <f t="shared" si="77"/>
        <v>ARSENAL F.C.</v>
      </c>
      <c r="H353" s="1"/>
      <c r="I353" s="1"/>
      <c r="J353" s="1"/>
      <c r="K353" s="53" t="str">
        <f t="shared" si="78"/>
        <v>SAN TELMO</v>
      </c>
      <c r="L353" s="53" t="s">
        <v>63</v>
      </c>
      <c r="M353" s="53" t="str">
        <f>V143</f>
        <v>ALDOSIVI (M.D.P.)</v>
      </c>
      <c r="N353" s="51"/>
      <c r="O353" s="52"/>
      <c r="P353" s="52"/>
      <c r="Q353" s="52"/>
      <c r="R353" s="52"/>
      <c r="S353" s="52"/>
    </row>
    <row r="354" ht="18.0" customHeight="1">
      <c r="B354" s="1"/>
      <c r="C354" s="1"/>
      <c r="D354" s="1"/>
      <c r="E354" s="53" t="str">
        <f>V121</f>
        <v>GÜEMES (S.E.)</v>
      </c>
      <c r="F354" s="53" t="s">
        <v>63</v>
      </c>
      <c r="G354" s="53" t="str">
        <f t="shared" si="77"/>
        <v>SAN MARTÍN (TUC.)</v>
      </c>
      <c r="H354" s="1"/>
      <c r="I354" s="1"/>
      <c r="J354" s="1"/>
      <c r="K354" s="53" t="str">
        <f t="shared" si="78"/>
        <v>CHACO FOR EVER</v>
      </c>
      <c r="L354" s="53" t="s">
        <v>63</v>
      </c>
      <c r="M354" s="53" t="str">
        <f>V142</f>
        <v>MITRE (S.E.)</v>
      </c>
      <c r="N354" s="65"/>
      <c r="O354" s="66"/>
      <c r="P354" s="66"/>
      <c r="Q354" s="66"/>
      <c r="R354" s="66"/>
      <c r="S354" s="66"/>
    </row>
    <row r="355" ht="18.0" customHeight="1">
      <c r="B355" s="1"/>
      <c r="C355" s="1"/>
      <c r="D355" s="1"/>
      <c r="E355" s="53" t="str">
        <f>V118</f>
        <v>G. Y ESGRIMA (J.)</v>
      </c>
      <c r="F355" s="53" t="s">
        <v>63</v>
      </c>
      <c r="G355" s="53" t="str">
        <f t="shared" si="77"/>
        <v>CHACARITA JRS.</v>
      </c>
      <c r="H355" s="1"/>
      <c r="I355" s="1"/>
      <c r="J355" s="1"/>
      <c r="K355" s="53" t="str">
        <f t="shared" si="78"/>
        <v>DEF. DE BELGRANO</v>
      </c>
      <c r="L355" s="53" t="s">
        <v>63</v>
      </c>
      <c r="M355" s="53" t="str">
        <f>V141</f>
        <v>G. Y TIRO (S.)</v>
      </c>
      <c r="N355" s="53"/>
      <c r="O355" s="55"/>
      <c r="P355" s="55"/>
      <c r="Q355" s="55"/>
      <c r="R355" s="55"/>
      <c r="S355" s="55"/>
    </row>
    <row r="356" ht="18.0" customHeight="1">
      <c r="B356" s="1"/>
      <c r="C356" s="1"/>
      <c r="D356" s="1"/>
      <c r="E356" s="53" t="str">
        <f>V117</f>
        <v>DEP. MAIPÚ (MZA.)</v>
      </c>
      <c r="F356" s="53" t="s">
        <v>63</v>
      </c>
      <c r="G356" s="53" t="str">
        <f t="shared" si="77"/>
        <v>ESTUDIANTES</v>
      </c>
      <c r="H356" s="1"/>
      <c r="I356" s="1"/>
      <c r="J356" s="1"/>
      <c r="K356" s="53" t="str">
        <f t="shared" si="78"/>
        <v>ALMAGRO</v>
      </c>
      <c r="L356" s="53" t="s">
        <v>63</v>
      </c>
      <c r="M356" s="53" t="str">
        <f>V140</f>
        <v>G. Y ESGRIMA (MZA.)</v>
      </c>
      <c r="N356" s="53"/>
      <c r="O356" s="55"/>
      <c r="P356" s="55"/>
      <c r="Q356" s="55"/>
      <c r="R356" s="55"/>
      <c r="S356" s="55"/>
    </row>
    <row r="357" ht="18.0" customHeight="1">
      <c r="B357" s="1"/>
      <c r="C357" s="1"/>
      <c r="D357" s="1"/>
      <c r="E357" s="53" t="str">
        <f>V116</f>
        <v>FERRO CARRIL OESTE</v>
      </c>
      <c r="F357" s="53" t="s">
        <v>63</v>
      </c>
      <c r="G357" s="53" t="str">
        <f t="shared" ref="G357:G358" si="79">V136</f>
        <v>TALLERES (R.E.)</v>
      </c>
      <c r="H357" s="1"/>
      <c r="I357" s="1"/>
      <c r="J357" s="1"/>
      <c r="K357" s="53" t="str">
        <f t="shared" si="78"/>
        <v>BROWN (AD.)</v>
      </c>
      <c r="L357" s="53" t="s">
        <v>63</v>
      </c>
      <c r="M357" s="53" t="str">
        <f>V139</f>
        <v>NVA. CHICAGO</v>
      </c>
      <c r="N357" s="53"/>
      <c r="O357" s="55"/>
      <c r="P357" s="55"/>
      <c r="Q357" s="55"/>
      <c r="R357" s="55"/>
      <c r="S357" s="55"/>
    </row>
    <row r="358" ht="18.0" customHeight="1">
      <c r="B358" s="1"/>
      <c r="C358" s="1"/>
      <c r="D358" s="1"/>
      <c r="E358" s="53" t="str">
        <f>V115</f>
        <v>SAN MIGUEL</v>
      </c>
      <c r="F358" s="53" t="s">
        <v>63</v>
      </c>
      <c r="G358" s="53" t="str">
        <f t="shared" si="79"/>
        <v>QUILMES A.C.</v>
      </c>
      <c r="H358" s="1"/>
      <c r="I358" s="1"/>
      <c r="J358" s="1"/>
      <c r="K358" s="53" t="str">
        <f t="shared" si="78"/>
        <v>TEMPERLEY</v>
      </c>
      <c r="L358" s="53" t="s">
        <v>63</v>
      </c>
      <c r="M358" s="53" t="str">
        <f>V138</f>
        <v>DEP. MORÓN</v>
      </c>
      <c r="N358" s="53"/>
      <c r="O358" s="55"/>
      <c r="P358" s="55"/>
      <c r="Q358" s="55"/>
      <c r="R358" s="55"/>
      <c r="S358" s="55"/>
    </row>
    <row r="359" ht="18.0" customHeight="1">
      <c r="B359" s="1"/>
      <c r="C359" s="1"/>
      <c r="D359" s="1"/>
      <c r="E359" s="53"/>
      <c r="F359" s="53"/>
      <c r="G359" s="53"/>
      <c r="H359" s="1"/>
      <c r="I359" s="1"/>
      <c r="J359" s="1"/>
      <c r="K359" s="53"/>
      <c r="L359" s="53"/>
      <c r="M359" s="53"/>
      <c r="N359" s="53"/>
      <c r="O359" s="55"/>
      <c r="P359" s="55"/>
      <c r="Q359" s="55"/>
      <c r="R359" s="55"/>
      <c r="S359" s="55"/>
    </row>
    <row r="360" ht="18.0" customHeight="1">
      <c r="B360" s="1"/>
      <c r="C360" s="1"/>
      <c r="D360" s="1"/>
      <c r="E360" s="53"/>
      <c r="F360" s="53"/>
      <c r="G360" s="56" t="s">
        <v>64</v>
      </c>
      <c r="H360" s="57" t="str">
        <f>E349</f>
        <v>ALL BOYS</v>
      </c>
      <c r="I360" s="58"/>
      <c r="J360" s="59" t="s">
        <v>63</v>
      </c>
      <c r="K360" s="60" t="str">
        <f>M349</f>
        <v>ATLANTA</v>
      </c>
      <c r="L360" s="53"/>
      <c r="M360" s="53"/>
      <c r="N360" s="53"/>
      <c r="O360" s="55"/>
      <c r="P360" s="55"/>
      <c r="Q360" s="55"/>
      <c r="R360" s="55"/>
      <c r="S360" s="55"/>
    </row>
    <row r="361" ht="12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53"/>
      <c r="O361" s="55"/>
      <c r="P361" s="55"/>
      <c r="Q361" s="55"/>
      <c r="R361" s="55"/>
      <c r="S361" s="55"/>
    </row>
    <row r="362" ht="12.75" customHeight="1">
      <c r="B362" s="1"/>
      <c r="C362" s="1"/>
      <c r="D362" s="1"/>
      <c r="E362" s="51" t="s">
        <v>83</v>
      </c>
      <c r="H362" s="1"/>
      <c r="I362" s="1"/>
      <c r="J362" s="1"/>
      <c r="K362" s="51" t="s">
        <v>83</v>
      </c>
      <c r="N362" s="53"/>
      <c r="O362" s="55"/>
      <c r="P362" s="55"/>
      <c r="Q362" s="55"/>
      <c r="R362" s="55"/>
      <c r="S362" s="55"/>
    </row>
    <row r="363" ht="12.75" customHeight="1">
      <c r="B363" s="1"/>
      <c r="C363" s="1"/>
      <c r="D363" s="1"/>
      <c r="E363" s="65"/>
      <c r="F363" s="65"/>
      <c r="G363" s="65"/>
      <c r="H363" s="1"/>
      <c r="I363" s="1"/>
      <c r="J363" s="1"/>
      <c r="K363" s="65"/>
      <c r="L363" s="65"/>
      <c r="M363" s="65"/>
      <c r="N363" s="53"/>
      <c r="O363" s="55"/>
      <c r="P363" s="55"/>
      <c r="Q363" s="55"/>
      <c r="R363" s="55"/>
      <c r="S363" s="55"/>
    </row>
    <row r="364" ht="18.0" customHeight="1">
      <c r="B364" s="1"/>
      <c r="C364" s="1"/>
      <c r="D364" s="1"/>
      <c r="E364" s="54" t="s">
        <v>62</v>
      </c>
      <c r="F364" s="53"/>
      <c r="G364" s="53" t="str">
        <f>V137</f>
        <v>QUILMES A.C.</v>
      </c>
      <c r="H364" s="1"/>
      <c r="I364" s="1"/>
      <c r="J364" s="1"/>
      <c r="K364" s="53" t="str">
        <f>V158</f>
        <v>TEMPERLEY</v>
      </c>
      <c r="L364" s="53"/>
      <c r="M364" s="54" t="s">
        <v>62</v>
      </c>
      <c r="N364" s="53"/>
      <c r="O364" s="55"/>
      <c r="P364" s="55"/>
      <c r="Q364" s="55"/>
      <c r="R364" s="55"/>
      <c r="S364" s="55"/>
    </row>
    <row r="365" ht="18.0" customHeight="1">
      <c r="B365" s="1"/>
      <c r="C365" s="1"/>
      <c r="D365" s="1"/>
      <c r="E365" s="53" t="str">
        <f t="shared" ref="E365:E368" si="80">V115</f>
        <v>SAN MIGUEL</v>
      </c>
      <c r="F365" s="53" t="s">
        <v>63</v>
      </c>
      <c r="G365" s="53" t="str">
        <f>V136</f>
        <v>TALLERES (R.E.)</v>
      </c>
      <c r="H365" s="1"/>
      <c r="I365" s="1"/>
      <c r="J365" s="1"/>
      <c r="K365" s="53" t="str">
        <f>V157</f>
        <v>BROWN (AD.)</v>
      </c>
      <c r="L365" s="53" t="s">
        <v>63</v>
      </c>
      <c r="M365" s="53" t="str">
        <f t="shared" ref="M365:M373" si="81">V138</f>
        <v>DEP. MORÓN</v>
      </c>
      <c r="N365" s="53"/>
      <c r="O365" s="55"/>
      <c r="P365" s="55"/>
      <c r="Q365" s="55"/>
      <c r="R365" s="55"/>
      <c r="S365" s="55"/>
    </row>
    <row r="366" ht="18.0" customHeight="1">
      <c r="B366" s="1"/>
      <c r="C366" s="1"/>
      <c r="D366" s="1"/>
      <c r="E366" s="53" t="str">
        <f t="shared" si="80"/>
        <v>FERRO CARRIL OESTE</v>
      </c>
      <c r="F366" s="53" t="s">
        <v>63</v>
      </c>
      <c r="G366" s="53" t="str">
        <f>V133</f>
        <v>ESTUDIANTES</v>
      </c>
      <c r="H366" s="1"/>
      <c r="I366" s="1"/>
      <c r="J366" s="1"/>
      <c r="K366" s="53" t="str">
        <f>V156</f>
        <v>ALMAGRO</v>
      </c>
      <c r="L366" s="53" t="s">
        <v>63</v>
      </c>
      <c r="M366" s="53" t="str">
        <f t="shared" si="81"/>
        <v>NVA. CHICAGO</v>
      </c>
      <c r="N366" s="72"/>
      <c r="O366" s="73"/>
      <c r="P366" s="73"/>
      <c r="Q366" s="73"/>
      <c r="R366" s="73"/>
      <c r="S366" s="73"/>
    </row>
    <row r="367" ht="18.0" customHeight="1">
      <c r="B367" s="1"/>
      <c r="C367" s="1"/>
      <c r="D367" s="1"/>
      <c r="E367" s="53" t="str">
        <f t="shared" si="80"/>
        <v>DEP. MAIPÚ (MZA.)</v>
      </c>
      <c r="F367" s="53" t="s">
        <v>63</v>
      </c>
      <c r="G367" s="53" t="str">
        <f>V132</f>
        <v>CHACARITA JRS.</v>
      </c>
      <c r="H367" s="1"/>
      <c r="I367" s="1"/>
      <c r="J367" s="1"/>
      <c r="K367" s="53" t="str">
        <f>V155</f>
        <v>DEF. DE BELGRANO</v>
      </c>
      <c r="L367" s="53" t="s">
        <v>63</v>
      </c>
      <c r="M367" s="53" t="str">
        <f t="shared" si="81"/>
        <v>G. Y ESGRIMA (MZA.)</v>
      </c>
      <c r="N367" s="51"/>
      <c r="O367" s="52"/>
      <c r="P367" s="52"/>
      <c r="Q367" s="52"/>
      <c r="R367" s="52"/>
      <c r="S367" s="52"/>
    </row>
    <row r="368" ht="18.0" customHeight="1">
      <c r="B368" s="1"/>
      <c r="C368" s="1"/>
      <c r="D368" s="1"/>
      <c r="E368" s="53" t="str">
        <f t="shared" si="80"/>
        <v>G. Y ESGRIMA (J.)</v>
      </c>
      <c r="F368" s="53" t="s">
        <v>63</v>
      </c>
      <c r="G368" s="53" t="str">
        <f>V131</f>
        <v>SAN MARTÍN (TUC.)</v>
      </c>
      <c r="H368" s="1"/>
      <c r="I368" s="1"/>
      <c r="J368" s="1"/>
      <c r="K368" s="53" t="str">
        <f>V154</f>
        <v>CHACO FOR EVER</v>
      </c>
      <c r="L368" s="53" t="s">
        <v>63</v>
      </c>
      <c r="M368" s="53" t="str">
        <f t="shared" si="81"/>
        <v>G. Y TIRO (S.)</v>
      </c>
      <c r="N368" s="65"/>
      <c r="O368" s="66"/>
      <c r="P368" s="66"/>
      <c r="Q368" s="66"/>
      <c r="R368" s="66"/>
      <c r="S368" s="66"/>
    </row>
    <row r="369" ht="18.0" customHeight="1">
      <c r="B369" s="1"/>
      <c r="C369" s="1"/>
      <c r="D369" s="1"/>
      <c r="E369" s="53" t="str">
        <f t="shared" ref="E369:E373" si="82">V121</f>
        <v>GÜEMES (S.E.)</v>
      </c>
      <c r="F369" s="53" t="s">
        <v>63</v>
      </c>
      <c r="G369" s="53" t="str">
        <f>V130</f>
        <v>ARSENAL F.C.</v>
      </c>
      <c r="H369" s="1"/>
      <c r="I369" s="1"/>
      <c r="J369" s="1"/>
      <c r="K369" s="53" t="str">
        <f>V153</f>
        <v>SAN TELMO</v>
      </c>
      <c r="L369" s="53" t="s">
        <v>63</v>
      </c>
      <c r="M369" s="53" t="str">
        <f t="shared" si="81"/>
        <v>MITRE (S.E.)</v>
      </c>
      <c r="N369" s="53"/>
      <c r="O369" s="55"/>
      <c r="P369" s="55"/>
      <c r="Q369" s="55"/>
      <c r="R369" s="55"/>
      <c r="S369" s="55"/>
    </row>
    <row r="370" ht="18.0" customHeight="1">
      <c r="B370" s="1"/>
      <c r="C370" s="1"/>
      <c r="D370" s="1"/>
      <c r="E370" s="53" t="str">
        <f t="shared" si="82"/>
        <v>ALVARADO (M.D.P.)</v>
      </c>
      <c r="F370" s="53" t="s">
        <v>63</v>
      </c>
      <c r="G370" s="53" t="str">
        <f>V129</f>
        <v>SAN MARTÍN (S.J.)</v>
      </c>
      <c r="H370" s="1"/>
      <c r="I370" s="1"/>
      <c r="J370" s="1"/>
      <c r="K370" s="53" t="str">
        <f>V152</f>
        <v>AT. DE RAFAELA</v>
      </c>
      <c r="L370" s="53" t="s">
        <v>63</v>
      </c>
      <c r="M370" s="53" t="str">
        <f t="shared" si="81"/>
        <v>ALDOSIVI (M.D.P.)</v>
      </c>
      <c r="N370" s="53"/>
      <c r="O370" s="55"/>
      <c r="P370" s="55"/>
      <c r="Q370" s="55"/>
      <c r="R370" s="55"/>
      <c r="S370" s="55"/>
    </row>
    <row r="371" ht="18.0" customHeight="1">
      <c r="B371" s="1"/>
      <c r="C371" s="1"/>
      <c r="D371" s="1"/>
      <c r="E371" s="53" t="str">
        <f t="shared" si="82"/>
        <v>RACING (CBA.)</v>
      </c>
      <c r="F371" s="53" t="s">
        <v>63</v>
      </c>
      <c r="G371" s="53" t="str">
        <f>V128</f>
        <v>GMO. BROWN (P.M.)</v>
      </c>
      <c r="H371" s="1"/>
      <c r="I371" s="1"/>
      <c r="J371" s="1"/>
      <c r="K371" s="53" t="str">
        <f>V151</f>
        <v>DEP. MADRYN</v>
      </c>
      <c r="L371" s="53" t="s">
        <v>63</v>
      </c>
      <c r="M371" s="53" t="str">
        <f t="shared" si="81"/>
        <v>ESTUDIANTES (R. IV)</v>
      </c>
      <c r="N371" s="53"/>
      <c r="O371" s="55"/>
      <c r="P371" s="55"/>
      <c r="Q371" s="55"/>
      <c r="R371" s="55"/>
      <c r="S371" s="55"/>
    </row>
    <row r="372" ht="18.0" customHeight="1">
      <c r="B372" s="1"/>
      <c r="C372" s="1"/>
      <c r="D372" s="1"/>
      <c r="E372" s="53" t="str">
        <f t="shared" si="82"/>
        <v>PATRONATO (P.)</v>
      </c>
      <c r="F372" s="53" t="s">
        <v>63</v>
      </c>
      <c r="G372" s="53" t="str">
        <f>V127</f>
        <v>AGROPECUARIO ARG.</v>
      </c>
      <c r="H372" s="1"/>
      <c r="I372" s="1"/>
      <c r="J372" s="1"/>
      <c r="K372" s="53" t="str">
        <f>V148</f>
        <v>DEF. UNIDOS</v>
      </c>
      <c r="L372" s="53" t="s">
        <v>63</v>
      </c>
      <c r="M372" s="53" t="str">
        <f t="shared" si="81"/>
        <v>COLÓN</v>
      </c>
      <c r="N372" s="53"/>
      <c r="O372" s="55"/>
      <c r="P372" s="55"/>
      <c r="Q372" s="55"/>
      <c r="R372" s="55"/>
      <c r="S372" s="55"/>
    </row>
    <row r="373" ht="18.0" customHeight="1">
      <c r="B373" s="1"/>
      <c r="C373" s="1"/>
      <c r="D373" s="1"/>
      <c r="E373" s="53" t="str">
        <f t="shared" si="82"/>
        <v>T. SUÁREZ</v>
      </c>
      <c r="F373" s="53" t="s">
        <v>63</v>
      </c>
      <c r="G373" s="53" t="str">
        <f>V126</f>
        <v>ALL BOYS</v>
      </c>
      <c r="H373" s="1"/>
      <c r="I373" s="1"/>
      <c r="J373" s="1"/>
      <c r="K373" s="53" t="str">
        <f>V147</f>
        <v>ATLANTA</v>
      </c>
      <c r="L373" s="53" t="s">
        <v>63</v>
      </c>
      <c r="M373" s="53" t="str">
        <f t="shared" si="81"/>
        <v>ALTE. BROWN</v>
      </c>
      <c r="N373" s="53"/>
      <c r="O373" s="55"/>
      <c r="P373" s="55"/>
      <c r="Q373" s="55"/>
      <c r="R373" s="55"/>
      <c r="S373" s="55"/>
    </row>
    <row r="374" ht="18.0" customHeight="1">
      <c r="B374" s="1"/>
      <c r="C374" s="1"/>
      <c r="D374" s="1"/>
      <c r="E374" s="53"/>
      <c r="F374" s="53"/>
      <c r="G374" s="53"/>
      <c r="H374" s="1"/>
      <c r="I374" s="1"/>
      <c r="J374" s="1"/>
      <c r="K374" s="53"/>
      <c r="L374" s="53"/>
      <c r="M374" s="53"/>
      <c r="N374" s="53"/>
      <c r="O374" s="55"/>
      <c r="P374" s="55"/>
      <c r="Q374" s="55"/>
      <c r="R374" s="55"/>
      <c r="S374" s="55"/>
    </row>
    <row r="375" ht="18.0" customHeight="1">
      <c r="B375" s="1"/>
      <c r="C375" s="1"/>
      <c r="D375" s="1"/>
      <c r="E375" s="53"/>
      <c r="F375" s="53"/>
      <c r="G375" s="56" t="s">
        <v>64</v>
      </c>
      <c r="H375" s="57" t="str">
        <f>K364</f>
        <v>TEMPERLEY</v>
      </c>
      <c r="I375" s="58"/>
      <c r="J375" s="59" t="s">
        <v>63</v>
      </c>
      <c r="K375" s="60" t="str">
        <f>G364</f>
        <v>QUILMES A.C.</v>
      </c>
      <c r="L375" s="53"/>
      <c r="M375" s="53"/>
      <c r="N375" s="53"/>
      <c r="O375" s="55"/>
      <c r="P375" s="55"/>
      <c r="Q375" s="55"/>
      <c r="R375" s="55"/>
      <c r="S375" s="55"/>
    </row>
    <row r="376" ht="12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53"/>
      <c r="O376" s="55"/>
      <c r="P376" s="55"/>
      <c r="Q376" s="55"/>
      <c r="R376" s="55"/>
      <c r="S376" s="55"/>
    </row>
    <row r="377" ht="12.75" customHeight="1">
      <c r="B377" s="1"/>
      <c r="C377" s="1"/>
      <c r="D377" s="1"/>
      <c r="E377" s="51" t="s">
        <v>84</v>
      </c>
      <c r="H377" s="1"/>
      <c r="I377" s="1"/>
      <c r="J377" s="1"/>
      <c r="K377" s="51" t="s">
        <v>84</v>
      </c>
      <c r="N377" s="53"/>
      <c r="O377" s="55"/>
      <c r="P377" s="55"/>
      <c r="Q377" s="55"/>
      <c r="R377" s="55"/>
      <c r="S377" s="55"/>
      <c r="Y377" s="74"/>
    </row>
    <row r="378" ht="12.75" customHeight="1">
      <c r="B378" s="1"/>
      <c r="C378" s="1"/>
      <c r="D378" s="1"/>
      <c r="E378" s="65"/>
      <c r="F378" s="65"/>
      <c r="G378" s="65"/>
      <c r="H378" s="1"/>
      <c r="I378" s="1"/>
      <c r="J378" s="1"/>
      <c r="K378" s="65"/>
      <c r="L378" s="65"/>
      <c r="M378" s="65"/>
      <c r="N378" s="53"/>
      <c r="O378" s="55"/>
      <c r="P378" s="55"/>
      <c r="Q378" s="55"/>
      <c r="R378" s="55"/>
      <c r="S378" s="55"/>
    </row>
    <row r="379" ht="18.0" customHeight="1">
      <c r="B379" s="1"/>
      <c r="C379" s="1"/>
      <c r="D379" s="1"/>
      <c r="E379" s="53" t="str">
        <f t="shared" ref="E379:E387" si="83">V125</f>
        <v>T. SUÁREZ</v>
      </c>
      <c r="F379" s="53"/>
      <c r="G379" s="54" t="s">
        <v>62</v>
      </c>
      <c r="H379" s="1"/>
      <c r="I379" s="1"/>
      <c r="J379" s="1"/>
      <c r="K379" s="54" t="s">
        <v>62</v>
      </c>
      <c r="L379" s="53"/>
      <c r="M379" s="53" t="str">
        <f t="shared" ref="M379:M381" si="84">V146</f>
        <v>ALTE. BROWN</v>
      </c>
      <c r="N379" s="53"/>
      <c r="O379" s="55"/>
      <c r="P379" s="55"/>
      <c r="Q379" s="55"/>
      <c r="R379" s="55"/>
      <c r="S379" s="55"/>
    </row>
    <row r="380" ht="18.0" customHeight="1">
      <c r="B380" s="1"/>
      <c r="C380" s="1"/>
      <c r="D380" s="1"/>
      <c r="E380" s="53" t="str">
        <f t="shared" si="83"/>
        <v>ALL BOYS</v>
      </c>
      <c r="F380" s="53" t="s">
        <v>63</v>
      </c>
      <c r="G380" s="53" t="str">
        <f>V124</f>
        <v>PATRONATO (P.)</v>
      </c>
      <c r="H380" s="1"/>
      <c r="I380" s="1"/>
      <c r="J380" s="1"/>
      <c r="K380" s="53" t="str">
        <f>V145</f>
        <v>COLÓN</v>
      </c>
      <c r="L380" s="53" t="s">
        <v>63</v>
      </c>
      <c r="M380" s="53" t="str">
        <f t="shared" si="84"/>
        <v>ATLANTA</v>
      </c>
      <c r="N380" s="65"/>
      <c r="O380" s="66"/>
      <c r="P380" s="66"/>
      <c r="Q380" s="66"/>
      <c r="R380" s="66"/>
      <c r="S380" s="66"/>
    </row>
    <row r="381" ht="18.0" customHeight="1">
      <c r="B381" s="1"/>
      <c r="C381" s="1"/>
      <c r="D381" s="1"/>
      <c r="E381" s="53" t="str">
        <f t="shared" si="83"/>
        <v>AGROPECUARIO ARG.</v>
      </c>
      <c r="F381" s="53" t="s">
        <v>63</v>
      </c>
      <c r="G381" s="53" t="str">
        <f>V123</f>
        <v>RACING (CBA.)</v>
      </c>
      <c r="H381" s="1"/>
      <c r="I381" s="1"/>
      <c r="J381" s="1"/>
      <c r="K381" s="53" t="str">
        <f>V144</f>
        <v>ESTUDIANTES (R. IV)</v>
      </c>
      <c r="L381" s="53" t="s">
        <v>63</v>
      </c>
      <c r="M381" s="53" t="str">
        <f t="shared" si="84"/>
        <v>DEF. UNIDOS</v>
      </c>
      <c r="N381" s="51"/>
      <c r="O381" s="52"/>
      <c r="P381" s="52"/>
      <c r="Q381" s="52"/>
      <c r="R381" s="52"/>
      <c r="S381" s="52"/>
    </row>
    <row r="382" ht="18.0" customHeight="1">
      <c r="B382" s="1"/>
      <c r="C382" s="1"/>
      <c r="D382" s="1"/>
      <c r="E382" s="53" t="str">
        <f t="shared" si="83"/>
        <v>GMO. BROWN (P.M.)</v>
      </c>
      <c r="F382" s="53" t="s">
        <v>63</v>
      </c>
      <c r="G382" s="53" t="str">
        <f>V122</f>
        <v>ALVARADO (M.D.P.)</v>
      </c>
      <c r="H382" s="1"/>
      <c r="I382" s="1"/>
      <c r="J382" s="1"/>
      <c r="K382" s="53" t="str">
        <f>V143</f>
        <v>ALDOSIVI (M.D.P.)</v>
      </c>
      <c r="L382" s="53" t="s">
        <v>63</v>
      </c>
      <c r="M382" s="53" t="str">
        <f t="shared" ref="M382:M388" si="85">V151</f>
        <v>DEP. MADRYN</v>
      </c>
      <c r="N382" s="65"/>
      <c r="O382" s="66"/>
      <c r="P382" s="66"/>
      <c r="Q382" s="66"/>
      <c r="R382" s="66"/>
      <c r="S382" s="66"/>
    </row>
    <row r="383" ht="18.0" customHeight="1">
      <c r="B383" s="1"/>
      <c r="C383" s="1"/>
      <c r="D383" s="1"/>
      <c r="E383" s="53" t="str">
        <f t="shared" si="83"/>
        <v>SAN MARTÍN (S.J.)</v>
      </c>
      <c r="F383" s="53" t="s">
        <v>63</v>
      </c>
      <c r="G383" s="53" t="str">
        <f>V121</f>
        <v>GÜEMES (S.E.)</v>
      </c>
      <c r="H383" s="1"/>
      <c r="I383" s="1"/>
      <c r="J383" s="1"/>
      <c r="K383" s="53" t="str">
        <f>V142</f>
        <v>MITRE (S.E.)</v>
      </c>
      <c r="L383" s="53" t="s">
        <v>63</v>
      </c>
      <c r="M383" s="53" t="str">
        <f t="shared" si="85"/>
        <v>AT. DE RAFAELA</v>
      </c>
      <c r="N383" s="53"/>
      <c r="O383" s="55"/>
      <c r="P383" s="55"/>
      <c r="Q383" s="55"/>
      <c r="R383" s="55"/>
      <c r="S383" s="55"/>
    </row>
    <row r="384" ht="18.0" customHeight="1">
      <c r="B384" s="1"/>
      <c r="C384" s="1"/>
      <c r="D384" s="1"/>
      <c r="E384" s="53" t="str">
        <f t="shared" si="83"/>
        <v>ARSENAL F.C.</v>
      </c>
      <c r="F384" s="53" t="s">
        <v>63</v>
      </c>
      <c r="G384" s="53" t="str">
        <f>V118</f>
        <v>G. Y ESGRIMA (J.)</v>
      </c>
      <c r="H384" s="1"/>
      <c r="I384" s="1"/>
      <c r="J384" s="1"/>
      <c r="K384" s="53" t="str">
        <f>V141</f>
        <v>G. Y TIRO (S.)</v>
      </c>
      <c r="L384" s="53" t="s">
        <v>63</v>
      </c>
      <c r="M384" s="53" t="str">
        <f t="shared" si="85"/>
        <v>SAN TELMO</v>
      </c>
      <c r="N384" s="53"/>
      <c r="O384" s="55"/>
      <c r="P384" s="55"/>
      <c r="Q384" s="55"/>
      <c r="R384" s="55"/>
      <c r="S384" s="55"/>
    </row>
    <row r="385" ht="18.0" customHeight="1">
      <c r="B385" s="1"/>
      <c r="C385" s="1"/>
      <c r="D385" s="1"/>
      <c r="E385" s="53" t="str">
        <f t="shared" si="83"/>
        <v>SAN MARTÍN (TUC.)</v>
      </c>
      <c r="F385" s="53" t="s">
        <v>63</v>
      </c>
      <c r="G385" s="53" t="str">
        <f>V117</f>
        <v>DEP. MAIPÚ (MZA.)</v>
      </c>
      <c r="H385" s="1"/>
      <c r="I385" s="1"/>
      <c r="J385" s="1"/>
      <c r="K385" s="53" t="str">
        <f>V140</f>
        <v>G. Y ESGRIMA (MZA.)</v>
      </c>
      <c r="L385" s="53" t="s">
        <v>63</v>
      </c>
      <c r="M385" s="53" t="str">
        <f t="shared" si="85"/>
        <v>CHACO FOR EVER</v>
      </c>
      <c r="N385" s="53"/>
      <c r="O385" s="55"/>
      <c r="P385" s="55"/>
      <c r="Q385" s="55"/>
      <c r="R385" s="55"/>
      <c r="S385" s="55"/>
    </row>
    <row r="386" ht="18.0" customHeight="1">
      <c r="B386" s="1"/>
      <c r="C386" s="1"/>
      <c r="D386" s="1"/>
      <c r="E386" s="53" t="str">
        <f t="shared" si="83"/>
        <v>CHACARITA JRS.</v>
      </c>
      <c r="F386" s="53" t="s">
        <v>63</v>
      </c>
      <c r="G386" s="53" t="str">
        <f>V116</f>
        <v>FERRO CARRIL OESTE</v>
      </c>
      <c r="H386" s="1"/>
      <c r="I386" s="1"/>
      <c r="J386" s="1"/>
      <c r="K386" s="53" t="str">
        <f>V139</f>
        <v>NVA. CHICAGO</v>
      </c>
      <c r="L386" s="53" t="s">
        <v>63</v>
      </c>
      <c r="M386" s="53" t="str">
        <f t="shared" si="85"/>
        <v>DEF. DE BELGRANO</v>
      </c>
      <c r="N386" s="53"/>
      <c r="O386" s="55"/>
      <c r="P386" s="55"/>
      <c r="Q386" s="55"/>
      <c r="R386" s="55"/>
      <c r="S386" s="55"/>
    </row>
    <row r="387" ht="18.0" customHeight="1">
      <c r="B387" s="1"/>
      <c r="C387" s="1"/>
      <c r="D387" s="1"/>
      <c r="E387" s="53" t="str">
        <f t="shared" si="83"/>
        <v>ESTUDIANTES</v>
      </c>
      <c r="F387" s="53" t="s">
        <v>63</v>
      </c>
      <c r="G387" s="53" t="str">
        <f>V115</f>
        <v>SAN MIGUEL</v>
      </c>
      <c r="H387" s="1"/>
      <c r="I387" s="1"/>
      <c r="J387" s="1"/>
      <c r="K387" s="53" t="str">
        <f>V138</f>
        <v>DEP. MORÓN</v>
      </c>
      <c r="L387" s="53" t="s">
        <v>63</v>
      </c>
      <c r="M387" s="53" t="str">
        <f t="shared" si="85"/>
        <v>ALMAGRO</v>
      </c>
      <c r="N387" s="53"/>
      <c r="O387" s="55"/>
      <c r="P387" s="55"/>
      <c r="Q387" s="55"/>
      <c r="R387" s="55"/>
      <c r="S387" s="55"/>
    </row>
    <row r="388" ht="18.0" customHeight="1">
      <c r="B388" s="1"/>
      <c r="C388" s="1"/>
      <c r="D388" s="1"/>
      <c r="E388" s="53" t="str">
        <f>V136</f>
        <v>TALLERES (R.E.)</v>
      </c>
      <c r="F388" s="53" t="s">
        <v>63</v>
      </c>
      <c r="G388" s="53" t="str">
        <f>V137</f>
        <v>QUILMES A.C.</v>
      </c>
      <c r="H388" s="1"/>
      <c r="I388" s="1"/>
      <c r="J388" s="1"/>
      <c r="K388" s="53" t="str">
        <f>V158</f>
        <v>TEMPERLEY</v>
      </c>
      <c r="L388" s="53" t="s">
        <v>63</v>
      </c>
      <c r="M388" s="53" t="str">
        <f t="shared" si="85"/>
        <v>BROWN (AD.)</v>
      </c>
      <c r="N388" s="53"/>
      <c r="O388" s="55"/>
      <c r="P388" s="55"/>
      <c r="Q388" s="55"/>
      <c r="R388" s="55"/>
      <c r="S388" s="55"/>
    </row>
    <row r="389" ht="18.0" customHeight="1">
      <c r="B389" s="1"/>
      <c r="C389" s="1"/>
      <c r="D389" s="1"/>
      <c r="E389" s="53"/>
      <c r="F389" s="53"/>
      <c r="G389" s="53"/>
      <c r="H389" s="1"/>
      <c r="I389" s="1"/>
      <c r="J389" s="1"/>
      <c r="K389" s="53"/>
      <c r="L389" s="53"/>
      <c r="M389" s="53"/>
      <c r="N389" s="53"/>
      <c r="O389" s="55"/>
      <c r="P389" s="55"/>
      <c r="Q389" s="55"/>
      <c r="R389" s="55"/>
      <c r="S389" s="55"/>
    </row>
    <row r="390" ht="18.0" customHeight="1">
      <c r="B390" s="1"/>
      <c r="C390" s="1"/>
      <c r="D390" s="1"/>
      <c r="E390" s="53"/>
      <c r="F390" s="53"/>
      <c r="G390" s="56" t="s">
        <v>64</v>
      </c>
      <c r="H390" s="57" t="str">
        <f>E379</f>
        <v>T. SUÁREZ</v>
      </c>
      <c r="I390" s="58"/>
      <c r="J390" s="59" t="s">
        <v>63</v>
      </c>
      <c r="K390" s="60" t="str">
        <f>M379</f>
        <v>ALTE. BROWN</v>
      </c>
      <c r="L390" s="53"/>
      <c r="M390" s="53"/>
      <c r="N390" s="53"/>
      <c r="O390" s="55"/>
      <c r="P390" s="55"/>
      <c r="Q390" s="55"/>
      <c r="R390" s="55"/>
      <c r="S390" s="55"/>
    </row>
    <row r="391" ht="12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53"/>
      <c r="O391" s="55"/>
      <c r="P391" s="55"/>
      <c r="Q391" s="55"/>
      <c r="R391" s="55"/>
      <c r="S391" s="55"/>
    </row>
    <row r="392" ht="12.75" customHeight="1">
      <c r="B392" s="1"/>
      <c r="C392" s="1"/>
      <c r="D392" s="1"/>
      <c r="E392" s="51" t="s">
        <v>85</v>
      </c>
      <c r="H392" s="1"/>
      <c r="I392" s="1"/>
      <c r="J392" s="1"/>
      <c r="K392" s="51" t="s">
        <v>85</v>
      </c>
      <c r="N392" s="53"/>
      <c r="O392" s="55"/>
      <c r="P392" s="55"/>
      <c r="Q392" s="55"/>
      <c r="R392" s="55"/>
      <c r="S392" s="55"/>
    </row>
    <row r="393" ht="12.75" customHeight="1">
      <c r="B393" s="1"/>
      <c r="C393" s="1"/>
      <c r="D393" s="1"/>
      <c r="E393" s="65"/>
      <c r="F393" s="65"/>
      <c r="G393" s="65"/>
      <c r="H393" s="1"/>
      <c r="I393" s="1"/>
      <c r="J393" s="1"/>
      <c r="K393" s="65"/>
      <c r="L393" s="65"/>
      <c r="M393" s="65"/>
      <c r="N393" s="53"/>
      <c r="O393" s="55"/>
      <c r="P393" s="55"/>
      <c r="Q393" s="55"/>
      <c r="R393" s="55"/>
      <c r="S393" s="55"/>
    </row>
    <row r="394" ht="18.0" customHeight="1">
      <c r="B394" s="1"/>
      <c r="C394" s="1"/>
      <c r="D394" s="1"/>
      <c r="E394" s="54" t="s">
        <v>62</v>
      </c>
      <c r="F394" s="53"/>
      <c r="G394" s="53" t="str">
        <f>V136</f>
        <v>TALLERES (R.E.)</v>
      </c>
      <c r="H394" s="1"/>
      <c r="I394" s="1"/>
      <c r="J394" s="1"/>
      <c r="K394" s="53" t="str">
        <f>V157</f>
        <v>BROWN (AD.)</v>
      </c>
      <c r="L394" s="53"/>
      <c r="M394" s="54" t="s">
        <v>62</v>
      </c>
      <c r="N394" s="75"/>
      <c r="O394" s="76"/>
      <c r="P394" s="76"/>
      <c r="Q394" s="76"/>
      <c r="R394" s="76"/>
      <c r="S394" s="76"/>
    </row>
    <row r="395" ht="18.0" customHeight="1">
      <c r="B395" s="1"/>
      <c r="C395" s="1"/>
      <c r="D395" s="1"/>
      <c r="E395" s="53" t="str">
        <f>V137</f>
        <v>QUILMES A.C.</v>
      </c>
      <c r="F395" s="53" t="s">
        <v>63</v>
      </c>
      <c r="G395" s="53" t="str">
        <f>V133</f>
        <v>ESTUDIANTES</v>
      </c>
      <c r="H395" s="1"/>
      <c r="I395" s="1"/>
      <c r="J395" s="1"/>
      <c r="K395" s="53" t="str">
        <f>V156</f>
        <v>ALMAGRO</v>
      </c>
      <c r="L395" s="53" t="s">
        <v>63</v>
      </c>
      <c r="M395" s="53" t="str">
        <f>V158</f>
        <v>TEMPERLEY</v>
      </c>
      <c r="N395" s="51"/>
      <c r="O395" s="52"/>
      <c r="P395" s="52"/>
      <c r="Q395" s="52"/>
      <c r="R395" s="52"/>
      <c r="S395" s="52"/>
    </row>
    <row r="396" ht="18.0" customHeight="1">
      <c r="B396" s="1"/>
      <c r="C396" s="1"/>
      <c r="D396" s="1"/>
      <c r="E396" s="53" t="str">
        <f t="shared" ref="E396:E399" si="86">V115</f>
        <v>SAN MIGUEL</v>
      </c>
      <c r="F396" s="53" t="s">
        <v>63</v>
      </c>
      <c r="G396" s="53" t="str">
        <f>V132</f>
        <v>CHACARITA JRS.</v>
      </c>
      <c r="H396" s="1"/>
      <c r="I396" s="1"/>
      <c r="J396" s="1"/>
      <c r="K396" s="53" t="str">
        <f>V155</f>
        <v>DEF. DE BELGRANO</v>
      </c>
      <c r="L396" s="53" t="s">
        <v>63</v>
      </c>
      <c r="M396" s="53" t="str">
        <f t="shared" ref="M396:M403" si="87">V138</f>
        <v>DEP. MORÓN</v>
      </c>
      <c r="N396" s="65"/>
      <c r="O396" s="66"/>
      <c r="P396" s="66"/>
      <c r="Q396" s="66"/>
      <c r="R396" s="66"/>
      <c r="S396" s="66"/>
    </row>
    <row r="397" ht="18.0" customHeight="1">
      <c r="B397" s="1"/>
      <c r="C397" s="1"/>
      <c r="D397" s="1"/>
      <c r="E397" s="53" t="str">
        <f t="shared" si="86"/>
        <v>FERRO CARRIL OESTE</v>
      </c>
      <c r="F397" s="53" t="s">
        <v>63</v>
      </c>
      <c r="G397" s="53" t="str">
        <f>V131</f>
        <v>SAN MARTÍN (TUC.)</v>
      </c>
      <c r="H397" s="1"/>
      <c r="I397" s="1"/>
      <c r="J397" s="1"/>
      <c r="K397" s="53" t="str">
        <f>V154</f>
        <v>CHACO FOR EVER</v>
      </c>
      <c r="L397" s="53" t="s">
        <v>63</v>
      </c>
      <c r="M397" s="53" t="str">
        <f t="shared" si="87"/>
        <v>NVA. CHICAGO</v>
      </c>
      <c r="N397" s="53"/>
      <c r="O397" s="55"/>
      <c r="P397" s="55"/>
      <c r="Q397" s="55"/>
      <c r="R397" s="55"/>
      <c r="S397" s="55"/>
    </row>
    <row r="398" ht="18.0" customHeight="1">
      <c r="B398" s="1"/>
      <c r="C398" s="1"/>
      <c r="D398" s="1"/>
      <c r="E398" s="53" t="str">
        <f t="shared" si="86"/>
        <v>DEP. MAIPÚ (MZA.)</v>
      </c>
      <c r="F398" s="53" t="s">
        <v>63</v>
      </c>
      <c r="G398" s="53" t="str">
        <f>V130</f>
        <v>ARSENAL F.C.</v>
      </c>
      <c r="H398" s="1"/>
      <c r="I398" s="1"/>
      <c r="J398" s="1"/>
      <c r="K398" s="53" t="str">
        <f>V153</f>
        <v>SAN TELMO</v>
      </c>
      <c r="L398" s="53" t="s">
        <v>63</v>
      </c>
      <c r="M398" s="53" t="str">
        <f t="shared" si="87"/>
        <v>G. Y ESGRIMA (MZA.)</v>
      </c>
      <c r="N398" s="53"/>
      <c r="O398" s="55"/>
      <c r="P398" s="55"/>
      <c r="Q398" s="55"/>
      <c r="R398" s="55"/>
      <c r="S398" s="55"/>
    </row>
    <row r="399" ht="18.0" customHeight="1">
      <c r="B399" s="1"/>
      <c r="C399" s="1"/>
      <c r="D399" s="1"/>
      <c r="E399" s="53" t="str">
        <f t="shared" si="86"/>
        <v>G. Y ESGRIMA (J.)</v>
      </c>
      <c r="F399" s="53" t="s">
        <v>63</v>
      </c>
      <c r="G399" s="53" t="str">
        <f>V129</f>
        <v>SAN MARTÍN (S.J.)</v>
      </c>
      <c r="H399" s="1"/>
      <c r="I399" s="1"/>
      <c r="J399" s="1"/>
      <c r="K399" s="53" t="str">
        <f>V152</f>
        <v>AT. DE RAFAELA</v>
      </c>
      <c r="L399" s="53" t="s">
        <v>63</v>
      </c>
      <c r="M399" s="53" t="str">
        <f t="shared" si="87"/>
        <v>G. Y TIRO (S.)</v>
      </c>
      <c r="N399" s="53"/>
      <c r="O399" s="55"/>
      <c r="P399" s="55"/>
      <c r="Q399" s="55"/>
      <c r="R399" s="55"/>
      <c r="S399" s="55"/>
    </row>
    <row r="400" ht="18.0" customHeight="1">
      <c r="B400" s="1"/>
      <c r="C400" s="1"/>
      <c r="D400" s="1"/>
      <c r="E400" s="53" t="str">
        <f t="shared" ref="E400:E403" si="88">V121</f>
        <v>GÜEMES (S.E.)</v>
      </c>
      <c r="F400" s="53" t="s">
        <v>63</v>
      </c>
      <c r="G400" s="53" t="str">
        <f>V128</f>
        <v>GMO. BROWN (P.M.)</v>
      </c>
      <c r="H400" s="1"/>
      <c r="I400" s="1"/>
      <c r="J400" s="1"/>
      <c r="K400" s="53" t="str">
        <f>V151</f>
        <v>DEP. MADRYN</v>
      </c>
      <c r="L400" s="53" t="s">
        <v>63</v>
      </c>
      <c r="M400" s="53" t="str">
        <f t="shared" si="87"/>
        <v>MITRE (S.E.)</v>
      </c>
      <c r="N400" s="53"/>
      <c r="O400" s="55"/>
      <c r="P400" s="55"/>
      <c r="Q400" s="55"/>
      <c r="R400" s="55"/>
      <c r="S400" s="55"/>
    </row>
    <row r="401" ht="18.0" customHeight="1">
      <c r="B401" s="1"/>
      <c r="C401" s="1"/>
      <c r="D401" s="1"/>
      <c r="E401" s="53" t="str">
        <f t="shared" si="88"/>
        <v>ALVARADO (M.D.P.)</v>
      </c>
      <c r="F401" s="53" t="s">
        <v>63</v>
      </c>
      <c r="G401" s="53" t="str">
        <f>V127</f>
        <v>AGROPECUARIO ARG.</v>
      </c>
      <c r="H401" s="1"/>
      <c r="I401" s="1"/>
      <c r="J401" s="1"/>
      <c r="K401" s="53" t="str">
        <f>V148</f>
        <v>DEF. UNIDOS</v>
      </c>
      <c r="L401" s="53" t="s">
        <v>63</v>
      </c>
      <c r="M401" s="53" t="str">
        <f t="shared" si="87"/>
        <v>ALDOSIVI (M.D.P.)</v>
      </c>
      <c r="N401" s="53"/>
      <c r="O401" s="55"/>
      <c r="P401" s="55"/>
      <c r="Q401" s="55"/>
      <c r="R401" s="55"/>
      <c r="S401" s="55"/>
    </row>
    <row r="402" ht="18.0" customHeight="1">
      <c r="B402" s="1"/>
      <c r="C402" s="1"/>
      <c r="D402" s="1"/>
      <c r="E402" s="53" t="str">
        <f t="shared" si="88"/>
        <v>RACING (CBA.)</v>
      </c>
      <c r="F402" s="53" t="s">
        <v>63</v>
      </c>
      <c r="G402" s="53" t="str">
        <f>V126</f>
        <v>ALL BOYS</v>
      </c>
      <c r="H402" s="1"/>
      <c r="I402" s="1"/>
      <c r="J402" s="1"/>
      <c r="K402" s="53" t="str">
        <f>V147</f>
        <v>ATLANTA</v>
      </c>
      <c r="L402" s="53" t="s">
        <v>63</v>
      </c>
      <c r="M402" s="53" t="str">
        <f t="shared" si="87"/>
        <v>ESTUDIANTES (R. IV)</v>
      </c>
      <c r="N402" s="53"/>
      <c r="O402" s="55"/>
      <c r="P402" s="55"/>
      <c r="Q402" s="55"/>
      <c r="R402" s="55"/>
      <c r="S402" s="55"/>
    </row>
    <row r="403" ht="18.0" customHeight="1">
      <c r="B403" s="1"/>
      <c r="C403" s="1"/>
      <c r="D403" s="1"/>
      <c r="E403" s="53" t="str">
        <f t="shared" si="88"/>
        <v>PATRONATO (P.)</v>
      </c>
      <c r="F403" s="53" t="s">
        <v>63</v>
      </c>
      <c r="G403" s="53" t="str">
        <f>V125</f>
        <v>T. SUÁREZ</v>
      </c>
      <c r="H403" s="1"/>
      <c r="I403" s="1"/>
      <c r="J403" s="1"/>
      <c r="K403" s="53" t="str">
        <f>V146</f>
        <v>ALTE. BROWN</v>
      </c>
      <c r="L403" s="53" t="s">
        <v>63</v>
      </c>
      <c r="M403" s="53" t="str">
        <f t="shared" si="87"/>
        <v>COLÓN</v>
      </c>
      <c r="N403" s="53"/>
      <c r="O403" s="55"/>
      <c r="P403" s="55"/>
      <c r="Q403" s="55"/>
      <c r="R403" s="55"/>
      <c r="S403" s="55"/>
    </row>
    <row r="404" ht="18.0" customHeight="1">
      <c r="B404" s="1"/>
      <c r="C404" s="1"/>
      <c r="D404" s="1"/>
      <c r="E404" s="53"/>
      <c r="F404" s="53"/>
      <c r="G404" s="53"/>
      <c r="H404" s="1"/>
      <c r="I404" s="1"/>
      <c r="J404" s="1"/>
      <c r="K404" s="53"/>
      <c r="L404" s="53"/>
      <c r="M404" s="53"/>
      <c r="N404" s="53"/>
      <c r="O404" s="55"/>
      <c r="P404" s="55"/>
      <c r="Q404" s="55"/>
      <c r="R404" s="55"/>
      <c r="S404" s="55"/>
    </row>
    <row r="405" ht="18.0" customHeight="1">
      <c r="B405" s="1"/>
      <c r="C405" s="1"/>
      <c r="D405" s="1"/>
      <c r="E405" s="53"/>
      <c r="F405" s="53"/>
      <c r="G405" s="56" t="s">
        <v>64</v>
      </c>
      <c r="H405" s="57" t="str">
        <f>K394</f>
        <v>BROWN (AD.)</v>
      </c>
      <c r="I405" s="58"/>
      <c r="J405" s="59" t="s">
        <v>63</v>
      </c>
      <c r="K405" s="60" t="str">
        <f>G394</f>
        <v>TALLERES (R.E.)</v>
      </c>
      <c r="L405" s="53"/>
      <c r="M405" s="53"/>
      <c r="N405" s="53"/>
      <c r="O405" s="55"/>
      <c r="P405" s="55"/>
      <c r="Q405" s="55"/>
      <c r="R405" s="55"/>
      <c r="S405" s="55"/>
    </row>
    <row r="406" ht="12.75" customHeight="1">
      <c r="B406" s="1"/>
      <c r="C406" s="1"/>
      <c r="D406" s="1"/>
      <c r="E406" s="65"/>
      <c r="F406" s="65"/>
      <c r="G406" s="65"/>
      <c r="H406" s="1"/>
      <c r="I406" s="1"/>
      <c r="J406" s="1"/>
      <c r="K406" s="65"/>
      <c r="L406" s="65"/>
      <c r="M406" s="65"/>
      <c r="N406" s="53"/>
      <c r="O406" s="55"/>
      <c r="P406" s="55"/>
      <c r="Q406" s="55"/>
      <c r="R406" s="55"/>
      <c r="S406" s="55"/>
    </row>
    <row r="407" ht="12.75" customHeight="1">
      <c r="B407" s="1"/>
      <c r="C407" s="1"/>
      <c r="D407" s="1"/>
      <c r="E407" s="51" t="s">
        <v>86</v>
      </c>
      <c r="H407" s="1"/>
      <c r="I407" s="1"/>
      <c r="J407" s="1"/>
      <c r="K407" s="51" t="s">
        <v>86</v>
      </c>
      <c r="N407" s="53"/>
      <c r="O407" s="55"/>
      <c r="P407" s="55"/>
      <c r="Q407" s="55"/>
      <c r="R407" s="55"/>
      <c r="S407" s="55"/>
    </row>
    <row r="408" ht="12.75" customHeight="1">
      <c r="B408" s="1"/>
      <c r="C408" s="1"/>
      <c r="D408" s="1"/>
      <c r="E408" s="65"/>
      <c r="F408" s="65"/>
      <c r="G408" s="65"/>
      <c r="H408" s="1"/>
      <c r="I408" s="1"/>
      <c r="J408" s="1"/>
      <c r="K408" s="65"/>
      <c r="L408" s="65"/>
      <c r="M408" s="65"/>
      <c r="N408" s="65"/>
      <c r="O408" s="66"/>
      <c r="P408" s="66"/>
      <c r="Q408" s="66"/>
      <c r="R408" s="66"/>
      <c r="S408" s="66"/>
    </row>
    <row r="409" ht="18.0" customHeight="1">
      <c r="B409" s="1"/>
      <c r="C409" s="1"/>
      <c r="D409" s="1"/>
      <c r="E409" s="53" t="str">
        <f t="shared" ref="E409:E418" si="89">V124</f>
        <v>PATRONATO (P.)</v>
      </c>
      <c r="F409" s="53"/>
      <c r="G409" s="54" t="s">
        <v>62</v>
      </c>
      <c r="H409" s="1"/>
      <c r="I409" s="1"/>
      <c r="J409" s="1"/>
      <c r="K409" s="54" t="s">
        <v>62</v>
      </c>
      <c r="L409" s="53"/>
      <c r="M409" s="53" t="str">
        <f t="shared" ref="M409:M412" si="90">V145</f>
        <v>COLÓN</v>
      </c>
      <c r="N409" s="51"/>
      <c r="O409" s="52"/>
      <c r="P409" s="52"/>
      <c r="Q409" s="52"/>
      <c r="R409" s="52"/>
      <c r="S409" s="52"/>
    </row>
    <row r="410" ht="18.0" customHeight="1">
      <c r="B410" s="1"/>
      <c r="C410" s="1"/>
      <c r="D410" s="1"/>
      <c r="E410" s="53" t="str">
        <f t="shared" si="89"/>
        <v>T. SUÁREZ</v>
      </c>
      <c r="F410" s="53" t="s">
        <v>63</v>
      </c>
      <c r="G410" s="53" t="str">
        <f>V123</f>
        <v>RACING (CBA.)</v>
      </c>
      <c r="H410" s="1"/>
      <c r="I410" s="1"/>
      <c r="J410" s="1"/>
      <c r="K410" s="53" t="str">
        <f>V144</f>
        <v>ESTUDIANTES (R. IV)</v>
      </c>
      <c r="L410" s="53" t="s">
        <v>63</v>
      </c>
      <c r="M410" s="53" t="str">
        <f t="shared" si="90"/>
        <v>ALTE. BROWN</v>
      </c>
      <c r="N410" s="65"/>
      <c r="O410" s="66"/>
      <c r="P410" s="66"/>
      <c r="Q410" s="66"/>
      <c r="R410" s="66"/>
      <c r="S410" s="66"/>
    </row>
    <row r="411" ht="18.0" customHeight="1">
      <c r="B411" s="1"/>
      <c r="C411" s="1"/>
      <c r="D411" s="1"/>
      <c r="E411" s="53" t="str">
        <f t="shared" si="89"/>
        <v>ALL BOYS</v>
      </c>
      <c r="F411" s="53" t="s">
        <v>63</v>
      </c>
      <c r="G411" s="53" t="str">
        <f>V122</f>
        <v>ALVARADO (M.D.P.)</v>
      </c>
      <c r="H411" s="1"/>
      <c r="I411" s="1"/>
      <c r="J411" s="1"/>
      <c r="K411" s="53" t="str">
        <f>V143</f>
        <v>ALDOSIVI (M.D.P.)</v>
      </c>
      <c r="L411" s="53" t="s">
        <v>63</v>
      </c>
      <c r="M411" s="53" t="str">
        <f t="shared" si="90"/>
        <v>ATLANTA</v>
      </c>
      <c r="N411" s="53"/>
      <c r="O411" s="55"/>
      <c r="P411" s="55"/>
      <c r="Q411" s="55"/>
      <c r="R411" s="55"/>
      <c r="S411" s="55"/>
    </row>
    <row r="412" ht="18.0" customHeight="1">
      <c r="B412" s="1"/>
      <c r="C412" s="1"/>
      <c r="D412" s="1"/>
      <c r="E412" s="53" t="str">
        <f t="shared" si="89"/>
        <v>AGROPECUARIO ARG.</v>
      </c>
      <c r="F412" s="53" t="s">
        <v>63</v>
      </c>
      <c r="G412" s="53" t="str">
        <f>V121</f>
        <v>GÜEMES (S.E.)</v>
      </c>
      <c r="H412" s="1"/>
      <c r="I412" s="1"/>
      <c r="J412" s="1"/>
      <c r="K412" s="53" t="str">
        <f>V142</f>
        <v>MITRE (S.E.)</v>
      </c>
      <c r="L412" s="53" t="s">
        <v>63</v>
      </c>
      <c r="M412" s="53" t="str">
        <f t="shared" si="90"/>
        <v>DEF. UNIDOS</v>
      </c>
      <c r="N412" s="53"/>
      <c r="O412" s="55"/>
      <c r="P412" s="55"/>
      <c r="Q412" s="55"/>
      <c r="R412" s="55"/>
      <c r="S412" s="55"/>
    </row>
    <row r="413" ht="18.0" customHeight="1">
      <c r="B413" s="1"/>
      <c r="C413" s="1"/>
      <c r="D413" s="1"/>
      <c r="E413" s="53" t="str">
        <f t="shared" si="89"/>
        <v>GMO. BROWN (P.M.)</v>
      </c>
      <c r="F413" s="53" t="s">
        <v>63</v>
      </c>
      <c r="G413" s="53" t="str">
        <f>V118</f>
        <v>G. Y ESGRIMA (J.)</v>
      </c>
      <c r="H413" s="1"/>
      <c r="I413" s="1"/>
      <c r="J413" s="1"/>
      <c r="K413" s="53" t="str">
        <f>V141</f>
        <v>G. Y TIRO (S.)</v>
      </c>
      <c r="L413" s="53" t="s">
        <v>63</v>
      </c>
      <c r="M413" s="53" t="str">
        <f t="shared" ref="M413:M418" si="91">V151</f>
        <v>DEP. MADRYN</v>
      </c>
      <c r="N413" s="53"/>
      <c r="O413" s="55"/>
      <c r="P413" s="55"/>
      <c r="Q413" s="55"/>
      <c r="R413" s="55"/>
      <c r="S413" s="55"/>
    </row>
    <row r="414" ht="18.0" customHeight="1">
      <c r="B414" s="1"/>
      <c r="C414" s="1"/>
      <c r="D414" s="1"/>
      <c r="E414" s="53" t="str">
        <f t="shared" si="89"/>
        <v>SAN MARTÍN (S.J.)</v>
      </c>
      <c r="F414" s="53" t="s">
        <v>63</v>
      </c>
      <c r="G414" s="53" t="str">
        <f>V117</f>
        <v>DEP. MAIPÚ (MZA.)</v>
      </c>
      <c r="H414" s="1"/>
      <c r="I414" s="1"/>
      <c r="J414" s="1"/>
      <c r="K414" s="53" t="str">
        <f>V140</f>
        <v>G. Y ESGRIMA (MZA.)</v>
      </c>
      <c r="L414" s="53" t="s">
        <v>63</v>
      </c>
      <c r="M414" s="53" t="str">
        <f t="shared" si="91"/>
        <v>AT. DE RAFAELA</v>
      </c>
      <c r="N414" s="53"/>
      <c r="O414" s="55"/>
      <c r="P414" s="55"/>
      <c r="Q414" s="55"/>
      <c r="R414" s="55"/>
      <c r="S414" s="55"/>
    </row>
    <row r="415" ht="18.0" customHeight="1">
      <c r="B415" s="1"/>
      <c r="C415" s="1"/>
      <c r="D415" s="1"/>
      <c r="E415" s="53" t="str">
        <f t="shared" si="89"/>
        <v>ARSENAL F.C.</v>
      </c>
      <c r="F415" s="53" t="s">
        <v>63</v>
      </c>
      <c r="G415" s="53" t="str">
        <f>V116</f>
        <v>FERRO CARRIL OESTE</v>
      </c>
      <c r="H415" s="1"/>
      <c r="I415" s="1"/>
      <c r="J415" s="1"/>
      <c r="K415" s="53" t="str">
        <f>V139</f>
        <v>NVA. CHICAGO</v>
      </c>
      <c r="L415" s="53" t="s">
        <v>63</v>
      </c>
      <c r="M415" s="53" t="str">
        <f t="shared" si="91"/>
        <v>SAN TELMO</v>
      </c>
      <c r="N415" s="53"/>
      <c r="O415" s="55"/>
      <c r="P415" s="55"/>
      <c r="Q415" s="55"/>
      <c r="R415" s="55"/>
      <c r="S415" s="55"/>
    </row>
    <row r="416" ht="18.0" customHeight="1">
      <c r="B416" s="1"/>
      <c r="C416" s="1"/>
      <c r="D416" s="1"/>
      <c r="E416" s="53" t="str">
        <f t="shared" si="89"/>
        <v>SAN MARTÍN (TUC.)</v>
      </c>
      <c r="F416" s="53" t="s">
        <v>63</v>
      </c>
      <c r="G416" s="53" t="str">
        <f>V115</f>
        <v>SAN MIGUEL</v>
      </c>
      <c r="H416" s="1"/>
      <c r="I416" s="1"/>
      <c r="J416" s="1"/>
      <c r="K416" s="53" t="str">
        <f>V138</f>
        <v>DEP. MORÓN</v>
      </c>
      <c r="L416" s="53" t="s">
        <v>63</v>
      </c>
      <c r="M416" s="53" t="str">
        <f t="shared" si="91"/>
        <v>CHACO FOR EVER</v>
      </c>
      <c r="N416" s="53"/>
      <c r="O416" s="55"/>
      <c r="P416" s="55"/>
      <c r="Q416" s="55"/>
      <c r="R416" s="55"/>
      <c r="S416" s="55"/>
    </row>
    <row r="417" ht="18.0" customHeight="1">
      <c r="B417" s="1"/>
      <c r="C417" s="1"/>
      <c r="D417" s="1"/>
      <c r="E417" s="53" t="str">
        <f t="shared" si="89"/>
        <v>CHACARITA JRS.</v>
      </c>
      <c r="F417" s="53" t="s">
        <v>63</v>
      </c>
      <c r="G417" s="53" t="str">
        <f>V137</f>
        <v>QUILMES A.C.</v>
      </c>
      <c r="H417" s="1"/>
      <c r="I417" s="1"/>
      <c r="J417" s="1"/>
      <c r="K417" s="53" t="str">
        <f>V158</f>
        <v>TEMPERLEY</v>
      </c>
      <c r="L417" s="53" t="s">
        <v>63</v>
      </c>
      <c r="M417" s="53" t="str">
        <f t="shared" si="91"/>
        <v>DEF. DE BELGRANO</v>
      </c>
      <c r="N417" s="53"/>
      <c r="O417" s="55"/>
      <c r="P417" s="55"/>
      <c r="Q417" s="55"/>
      <c r="R417" s="55"/>
      <c r="S417" s="55"/>
    </row>
    <row r="418" ht="18.0" customHeight="1">
      <c r="B418" s="1"/>
      <c r="C418" s="1"/>
      <c r="D418" s="1"/>
      <c r="E418" s="53" t="str">
        <f t="shared" si="89"/>
        <v>ESTUDIANTES</v>
      </c>
      <c r="F418" s="53" t="s">
        <v>63</v>
      </c>
      <c r="G418" s="53" t="str">
        <f>V136</f>
        <v>TALLERES (R.E.)</v>
      </c>
      <c r="H418" s="1"/>
      <c r="I418" s="1"/>
      <c r="J418" s="1"/>
      <c r="K418" s="53" t="str">
        <f>V157</f>
        <v>BROWN (AD.)</v>
      </c>
      <c r="L418" s="53" t="s">
        <v>63</v>
      </c>
      <c r="M418" s="53" t="str">
        <f t="shared" si="91"/>
        <v>ALMAGRO</v>
      </c>
      <c r="N418" s="53"/>
      <c r="O418" s="55"/>
      <c r="P418" s="55"/>
      <c r="Q418" s="55"/>
      <c r="R418" s="55"/>
      <c r="S418" s="55"/>
    </row>
    <row r="419" ht="18.0" customHeight="1">
      <c r="B419" s="1"/>
      <c r="C419" s="1"/>
      <c r="D419" s="1"/>
      <c r="E419" s="53"/>
      <c r="F419" s="53"/>
      <c r="G419" s="53"/>
      <c r="H419" s="1"/>
      <c r="I419" s="1"/>
      <c r="J419" s="1"/>
      <c r="K419" s="53"/>
      <c r="L419" s="53"/>
      <c r="M419" s="53"/>
      <c r="N419" s="53"/>
      <c r="O419" s="55"/>
      <c r="P419" s="55"/>
      <c r="Q419" s="55"/>
      <c r="R419" s="55"/>
      <c r="S419" s="55"/>
    </row>
    <row r="420" ht="18.0" customHeight="1">
      <c r="B420" s="1"/>
      <c r="C420" s="1"/>
      <c r="D420" s="1"/>
      <c r="E420" s="53"/>
      <c r="F420" s="53"/>
      <c r="G420" s="56" t="s">
        <v>64</v>
      </c>
      <c r="H420" s="57" t="str">
        <f>E409</f>
        <v>PATRONATO (P.)</v>
      </c>
      <c r="I420" s="58"/>
      <c r="J420" s="59" t="s">
        <v>63</v>
      </c>
      <c r="K420" s="60" t="str">
        <f>M409</f>
        <v>COLÓN</v>
      </c>
      <c r="L420" s="53"/>
      <c r="M420" s="53"/>
      <c r="N420" s="53"/>
      <c r="O420" s="55"/>
      <c r="P420" s="55"/>
      <c r="Q420" s="55"/>
      <c r="R420" s="55"/>
      <c r="S420" s="55"/>
    </row>
    <row r="421" ht="12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53"/>
      <c r="O421" s="55"/>
      <c r="P421" s="55"/>
      <c r="Q421" s="55"/>
      <c r="R421" s="55"/>
      <c r="S421" s="55"/>
    </row>
    <row r="422" ht="12.75" customHeight="1">
      <c r="B422" s="1"/>
      <c r="C422" s="1"/>
      <c r="D422" s="1"/>
      <c r="E422" s="51" t="s">
        <v>87</v>
      </c>
      <c r="H422" s="1"/>
      <c r="I422" s="1"/>
      <c r="J422" s="1"/>
      <c r="K422" s="51" t="s">
        <v>87</v>
      </c>
      <c r="N422" s="72"/>
      <c r="O422" s="73"/>
      <c r="P422" s="73"/>
      <c r="Q422" s="73"/>
      <c r="R422" s="73"/>
      <c r="S422" s="73"/>
    </row>
    <row r="423" ht="12.75" customHeight="1">
      <c r="B423" s="1"/>
      <c r="C423" s="1"/>
      <c r="D423" s="1"/>
      <c r="E423" s="65"/>
      <c r="F423" s="65"/>
      <c r="G423" s="65"/>
      <c r="H423" s="1"/>
      <c r="I423" s="1"/>
      <c r="J423" s="1"/>
      <c r="K423" s="65"/>
      <c r="L423" s="65"/>
      <c r="M423" s="65"/>
      <c r="N423" s="51"/>
      <c r="O423" s="52"/>
      <c r="P423" s="52"/>
      <c r="Q423" s="52"/>
      <c r="R423" s="52"/>
      <c r="S423" s="52"/>
    </row>
    <row r="424" ht="18.0" customHeight="1">
      <c r="B424" s="1"/>
      <c r="C424" s="1"/>
      <c r="D424" s="1"/>
      <c r="E424" s="54" t="s">
        <v>62</v>
      </c>
      <c r="F424" s="53"/>
      <c r="G424" s="53" t="str">
        <f>V133</f>
        <v>ESTUDIANTES</v>
      </c>
      <c r="H424" s="1"/>
      <c r="I424" s="1"/>
      <c r="J424" s="1"/>
      <c r="K424" s="53" t="str">
        <f>V156</f>
        <v>ALMAGRO</v>
      </c>
      <c r="L424" s="53"/>
      <c r="M424" s="54" t="s">
        <v>62</v>
      </c>
      <c r="N424" s="65"/>
      <c r="O424" s="66"/>
      <c r="P424" s="66"/>
      <c r="Q424" s="66"/>
      <c r="R424" s="66"/>
      <c r="S424" s="66"/>
    </row>
    <row r="425" ht="18.0" customHeight="1">
      <c r="B425" s="1"/>
      <c r="C425" s="1"/>
      <c r="D425" s="1"/>
      <c r="E425" s="53" t="str">
        <f t="shared" ref="E425:E426" si="92">V136</f>
        <v>TALLERES (R.E.)</v>
      </c>
      <c r="F425" s="53" t="s">
        <v>63</v>
      </c>
      <c r="G425" s="53" t="str">
        <f>V132</f>
        <v>CHACARITA JRS.</v>
      </c>
      <c r="H425" s="1"/>
      <c r="I425" s="1"/>
      <c r="J425" s="1"/>
      <c r="K425" s="53" t="str">
        <f>V155</f>
        <v>DEF. DE BELGRANO</v>
      </c>
      <c r="L425" s="53" t="s">
        <v>63</v>
      </c>
      <c r="M425" s="53" t="str">
        <f t="shared" ref="M425:M426" si="93">V157</f>
        <v>BROWN (AD.)</v>
      </c>
      <c r="N425" s="53"/>
      <c r="O425" s="55"/>
      <c r="P425" s="55"/>
      <c r="Q425" s="55"/>
      <c r="R425" s="55"/>
      <c r="S425" s="55"/>
    </row>
    <row r="426" ht="18.0" customHeight="1">
      <c r="B426" s="1"/>
      <c r="C426" s="1"/>
      <c r="D426" s="1"/>
      <c r="E426" s="53" t="str">
        <f t="shared" si="92"/>
        <v>QUILMES A.C.</v>
      </c>
      <c r="F426" s="53" t="s">
        <v>63</v>
      </c>
      <c r="G426" s="53" t="str">
        <f>V131</f>
        <v>SAN MARTÍN (TUC.)</v>
      </c>
      <c r="H426" s="1"/>
      <c r="I426" s="1"/>
      <c r="J426" s="1"/>
      <c r="K426" s="53" t="str">
        <f>V154</f>
        <v>CHACO FOR EVER</v>
      </c>
      <c r="L426" s="53" t="s">
        <v>63</v>
      </c>
      <c r="M426" s="53" t="str">
        <f t="shared" si="93"/>
        <v>TEMPERLEY</v>
      </c>
      <c r="N426" s="53"/>
      <c r="O426" s="55"/>
      <c r="P426" s="55"/>
      <c r="Q426" s="55"/>
      <c r="R426" s="55"/>
      <c r="S426" s="55"/>
    </row>
    <row r="427" ht="18.0" customHeight="1">
      <c r="B427" s="1"/>
      <c r="C427" s="1"/>
      <c r="D427" s="1"/>
      <c r="E427" s="53" t="str">
        <f t="shared" ref="E427:E430" si="94">V115</f>
        <v>SAN MIGUEL</v>
      </c>
      <c r="F427" s="53" t="s">
        <v>63</v>
      </c>
      <c r="G427" s="53" t="str">
        <f>V130</f>
        <v>ARSENAL F.C.</v>
      </c>
      <c r="H427" s="1"/>
      <c r="I427" s="1"/>
      <c r="J427" s="1"/>
      <c r="K427" s="53" t="str">
        <f>V153</f>
        <v>SAN TELMO</v>
      </c>
      <c r="L427" s="53" t="s">
        <v>63</v>
      </c>
      <c r="M427" s="53" t="str">
        <f t="shared" ref="M427:M433" si="95">V138</f>
        <v>DEP. MORÓN</v>
      </c>
      <c r="N427" s="53"/>
      <c r="O427" s="55"/>
      <c r="P427" s="55"/>
      <c r="Q427" s="55"/>
      <c r="R427" s="55"/>
      <c r="S427" s="55"/>
    </row>
    <row r="428" ht="18.0" customHeight="1">
      <c r="B428" s="1"/>
      <c r="C428" s="1"/>
      <c r="D428" s="1"/>
      <c r="E428" s="53" t="str">
        <f t="shared" si="94"/>
        <v>FERRO CARRIL OESTE</v>
      </c>
      <c r="F428" s="53" t="s">
        <v>63</v>
      </c>
      <c r="G428" s="53" t="str">
        <f>V129</f>
        <v>SAN MARTÍN (S.J.)</v>
      </c>
      <c r="H428" s="1"/>
      <c r="I428" s="1"/>
      <c r="J428" s="1"/>
      <c r="K428" s="53" t="str">
        <f>V152</f>
        <v>AT. DE RAFAELA</v>
      </c>
      <c r="L428" s="53" t="s">
        <v>63</v>
      </c>
      <c r="M428" s="53" t="str">
        <f t="shared" si="95"/>
        <v>NVA. CHICAGO</v>
      </c>
      <c r="N428" s="53"/>
      <c r="O428" s="55"/>
      <c r="P428" s="55"/>
      <c r="Q428" s="55"/>
      <c r="R428" s="55"/>
      <c r="S428" s="55"/>
    </row>
    <row r="429" ht="18.0" customHeight="1">
      <c r="B429" s="1"/>
      <c r="C429" s="1"/>
      <c r="D429" s="1"/>
      <c r="E429" s="53" t="str">
        <f t="shared" si="94"/>
        <v>DEP. MAIPÚ (MZA.)</v>
      </c>
      <c r="F429" s="53" t="s">
        <v>63</v>
      </c>
      <c r="G429" s="53" t="str">
        <f>V128</f>
        <v>GMO. BROWN (P.M.)</v>
      </c>
      <c r="H429" s="1"/>
      <c r="I429" s="1"/>
      <c r="J429" s="1"/>
      <c r="K429" s="53" t="str">
        <f>V151</f>
        <v>DEP. MADRYN</v>
      </c>
      <c r="L429" s="53" t="s">
        <v>63</v>
      </c>
      <c r="M429" s="53" t="str">
        <f t="shared" si="95"/>
        <v>G. Y ESGRIMA (MZA.)</v>
      </c>
      <c r="N429" s="53"/>
      <c r="O429" s="55"/>
      <c r="P429" s="55"/>
      <c r="Q429" s="55"/>
      <c r="R429" s="55"/>
      <c r="S429" s="55"/>
    </row>
    <row r="430" ht="18.0" customHeight="1">
      <c r="B430" s="1"/>
      <c r="C430" s="1"/>
      <c r="D430" s="1"/>
      <c r="E430" s="53" t="str">
        <f t="shared" si="94"/>
        <v>G. Y ESGRIMA (J.)</v>
      </c>
      <c r="F430" s="53" t="s">
        <v>63</v>
      </c>
      <c r="G430" s="53" t="str">
        <f>V127</f>
        <v>AGROPECUARIO ARG.</v>
      </c>
      <c r="H430" s="1"/>
      <c r="I430" s="1"/>
      <c r="J430" s="1"/>
      <c r="K430" s="53" t="str">
        <f>V148</f>
        <v>DEF. UNIDOS</v>
      </c>
      <c r="L430" s="53" t="s">
        <v>63</v>
      </c>
      <c r="M430" s="53" t="str">
        <f t="shared" si="95"/>
        <v>G. Y TIRO (S.)</v>
      </c>
      <c r="N430" s="53"/>
      <c r="O430" s="55"/>
      <c r="P430" s="55"/>
      <c r="Q430" s="55"/>
      <c r="R430" s="55"/>
      <c r="S430" s="55"/>
    </row>
    <row r="431" ht="18.0" customHeight="1">
      <c r="B431" s="1"/>
      <c r="C431" s="1"/>
      <c r="D431" s="1"/>
      <c r="E431" s="53" t="str">
        <f t="shared" ref="E431:E433" si="96">V121</f>
        <v>GÜEMES (S.E.)</v>
      </c>
      <c r="F431" s="53" t="s">
        <v>63</v>
      </c>
      <c r="G431" s="53" t="str">
        <f>V126</f>
        <v>ALL BOYS</v>
      </c>
      <c r="H431" s="1"/>
      <c r="I431" s="1"/>
      <c r="J431" s="1"/>
      <c r="K431" s="53" t="str">
        <f>V147</f>
        <v>ATLANTA</v>
      </c>
      <c r="L431" s="53" t="s">
        <v>63</v>
      </c>
      <c r="M431" s="53" t="str">
        <f t="shared" si="95"/>
        <v>MITRE (S.E.)</v>
      </c>
      <c r="N431" s="53"/>
      <c r="O431" s="55"/>
      <c r="P431" s="55"/>
      <c r="Q431" s="55"/>
      <c r="R431" s="55"/>
      <c r="S431" s="55"/>
    </row>
    <row r="432" ht="18.0" customHeight="1">
      <c r="B432" s="1"/>
      <c r="C432" s="1"/>
      <c r="D432" s="1"/>
      <c r="E432" s="53" t="str">
        <f t="shared" si="96"/>
        <v>ALVARADO (M.D.P.)</v>
      </c>
      <c r="F432" s="53" t="s">
        <v>63</v>
      </c>
      <c r="G432" s="53" t="str">
        <f>V125</f>
        <v>T. SUÁREZ</v>
      </c>
      <c r="H432" s="1"/>
      <c r="I432" s="1"/>
      <c r="J432" s="1"/>
      <c r="K432" s="53" t="str">
        <f>V146</f>
        <v>ALTE. BROWN</v>
      </c>
      <c r="L432" s="53" t="s">
        <v>63</v>
      </c>
      <c r="M432" s="53" t="str">
        <f t="shared" si="95"/>
        <v>ALDOSIVI (M.D.P.)</v>
      </c>
      <c r="N432" s="53"/>
      <c r="O432" s="55"/>
      <c r="P432" s="55"/>
      <c r="Q432" s="55"/>
      <c r="R432" s="55"/>
      <c r="S432" s="55"/>
    </row>
    <row r="433" ht="18.0" customHeight="1">
      <c r="B433" s="1"/>
      <c r="C433" s="1"/>
      <c r="D433" s="1"/>
      <c r="E433" s="53" t="str">
        <f t="shared" si="96"/>
        <v>RACING (CBA.)</v>
      </c>
      <c r="F433" s="53" t="s">
        <v>63</v>
      </c>
      <c r="G433" s="53" t="str">
        <f>V124</f>
        <v>PATRONATO (P.)</v>
      </c>
      <c r="H433" s="1"/>
      <c r="I433" s="1"/>
      <c r="J433" s="1"/>
      <c r="K433" s="53" t="str">
        <f>V145</f>
        <v>COLÓN</v>
      </c>
      <c r="L433" s="53" t="s">
        <v>63</v>
      </c>
      <c r="M433" s="53" t="str">
        <f t="shared" si="95"/>
        <v>ESTUDIANTES (R. IV)</v>
      </c>
      <c r="N433" s="53"/>
      <c r="O433" s="55"/>
      <c r="P433" s="55"/>
      <c r="Q433" s="55"/>
      <c r="R433" s="55"/>
      <c r="S433" s="55"/>
    </row>
    <row r="434" ht="18.0" customHeight="1">
      <c r="B434" s="1"/>
      <c r="C434" s="1"/>
      <c r="D434" s="1"/>
      <c r="E434" s="53"/>
      <c r="F434" s="53"/>
      <c r="G434" s="53"/>
      <c r="H434" s="1"/>
      <c r="I434" s="1"/>
      <c r="J434" s="1"/>
      <c r="K434" s="53"/>
      <c r="L434" s="53"/>
      <c r="M434" s="53"/>
      <c r="N434" s="53"/>
      <c r="O434" s="55"/>
      <c r="P434" s="55"/>
      <c r="Q434" s="55"/>
      <c r="R434" s="55"/>
      <c r="S434" s="55"/>
    </row>
    <row r="435" ht="18.0" customHeight="1">
      <c r="B435" s="1"/>
      <c r="C435" s="1"/>
      <c r="D435" s="1"/>
      <c r="E435" s="53"/>
      <c r="F435" s="53"/>
      <c r="G435" s="56" t="s">
        <v>64</v>
      </c>
      <c r="H435" s="57" t="str">
        <f>K424</f>
        <v>ALMAGRO</v>
      </c>
      <c r="I435" s="58"/>
      <c r="J435" s="59" t="s">
        <v>63</v>
      </c>
      <c r="K435" s="60" t="str">
        <f>G424</f>
        <v>ESTUDIANTES</v>
      </c>
      <c r="L435" s="53"/>
      <c r="M435" s="53"/>
      <c r="N435" s="53"/>
      <c r="O435" s="55"/>
      <c r="P435" s="55"/>
      <c r="Q435" s="55"/>
      <c r="R435" s="55"/>
      <c r="S435" s="55"/>
    </row>
    <row r="436" ht="12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72"/>
      <c r="O436" s="73"/>
      <c r="P436" s="73"/>
      <c r="Q436" s="73"/>
      <c r="R436" s="73"/>
      <c r="S436" s="73"/>
    </row>
    <row r="437" ht="12.75" customHeight="1">
      <c r="B437" s="1"/>
      <c r="C437" s="1"/>
      <c r="D437" s="1"/>
      <c r="E437" s="51" t="s">
        <v>88</v>
      </c>
      <c r="H437" s="1"/>
      <c r="I437" s="1"/>
      <c r="J437" s="1"/>
      <c r="K437" s="51" t="s">
        <v>88</v>
      </c>
      <c r="N437" s="51"/>
      <c r="O437" s="52"/>
      <c r="P437" s="52"/>
      <c r="Q437" s="52"/>
      <c r="R437" s="52"/>
      <c r="S437" s="52"/>
    </row>
    <row r="438" ht="12.75" customHeight="1">
      <c r="B438" s="1"/>
      <c r="C438" s="1"/>
      <c r="D438" s="1"/>
      <c r="E438" s="65"/>
      <c r="F438" s="65"/>
      <c r="G438" s="65"/>
      <c r="H438" s="1"/>
      <c r="I438" s="1"/>
      <c r="J438" s="1"/>
      <c r="K438" s="65"/>
      <c r="L438" s="65"/>
      <c r="M438" s="65"/>
      <c r="N438" s="65"/>
      <c r="O438" s="66"/>
      <c r="P438" s="66"/>
      <c r="Q438" s="66"/>
      <c r="R438" s="66"/>
      <c r="S438" s="66"/>
    </row>
    <row r="439" ht="18.0" customHeight="1">
      <c r="B439" s="1"/>
      <c r="C439" s="1"/>
      <c r="D439" s="1"/>
      <c r="E439" s="53" t="str">
        <f t="shared" ref="E439:E448" si="97">V123</f>
        <v>RACING (CBA.)</v>
      </c>
      <c r="F439" s="53"/>
      <c r="G439" s="54" t="s">
        <v>62</v>
      </c>
      <c r="H439" s="1"/>
      <c r="I439" s="1"/>
      <c r="J439" s="1"/>
      <c r="K439" s="54" t="s">
        <v>62</v>
      </c>
      <c r="L439" s="53"/>
      <c r="M439" s="53" t="str">
        <f t="shared" ref="M439:M443" si="98">V144</f>
        <v>ESTUDIANTES (R. IV)</v>
      </c>
      <c r="N439" s="53"/>
      <c r="O439" s="55"/>
      <c r="P439" s="55"/>
      <c r="Q439" s="55"/>
      <c r="R439" s="55"/>
      <c r="S439" s="55"/>
    </row>
    <row r="440" ht="18.0" customHeight="1">
      <c r="B440" s="1"/>
      <c r="C440" s="1"/>
      <c r="D440" s="1"/>
      <c r="E440" s="53" t="str">
        <f t="shared" si="97"/>
        <v>PATRONATO (P.)</v>
      </c>
      <c r="F440" s="53" t="s">
        <v>63</v>
      </c>
      <c r="G440" s="53" t="str">
        <f>V122</f>
        <v>ALVARADO (M.D.P.)</v>
      </c>
      <c r="H440" s="1"/>
      <c r="I440" s="1"/>
      <c r="J440" s="1"/>
      <c r="K440" s="53" t="str">
        <f>V143</f>
        <v>ALDOSIVI (M.D.P.)</v>
      </c>
      <c r="L440" s="53" t="s">
        <v>63</v>
      </c>
      <c r="M440" s="53" t="str">
        <f t="shared" si="98"/>
        <v>COLÓN</v>
      </c>
      <c r="N440" s="53"/>
      <c r="O440" s="55"/>
      <c r="P440" s="55"/>
      <c r="Q440" s="55"/>
      <c r="R440" s="55"/>
      <c r="S440" s="55"/>
    </row>
    <row r="441" ht="18.0" customHeight="1">
      <c r="B441" s="1"/>
      <c r="C441" s="1"/>
      <c r="D441" s="1"/>
      <c r="E441" s="53" t="str">
        <f t="shared" si="97"/>
        <v>T. SUÁREZ</v>
      </c>
      <c r="F441" s="53" t="s">
        <v>63</v>
      </c>
      <c r="G441" s="53" t="str">
        <f>V121</f>
        <v>GÜEMES (S.E.)</v>
      </c>
      <c r="H441" s="1"/>
      <c r="I441" s="1"/>
      <c r="J441" s="1"/>
      <c r="K441" s="53" t="str">
        <f>V142</f>
        <v>MITRE (S.E.)</v>
      </c>
      <c r="L441" s="53" t="s">
        <v>63</v>
      </c>
      <c r="M441" s="53" t="str">
        <f t="shared" si="98"/>
        <v>ALTE. BROWN</v>
      </c>
      <c r="N441" s="53"/>
      <c r="O441" s="55"/>
      <c r="P441" s="55"/>
      <c r="Q441" s="55"/>
      <c r="R441" s="55"/>
      <c r="S441" s="55"/>
    </row>
    <row r="442" ht="18.0" customHeight="1">
      <c r="B442" s="1"/>
      <c r="C442" s="1"/>
      <c r="D442" s="1"/>
      <c r="E442" s="53" t="str">
        <f t="shared" si="97"/>
        <v>ALL BOYS</v>
      </c>
      <c r="F442" s="53" t="s">
        <v>63</v>
      </c>
      <c r="G442" s="53" t="str">
        <f>V118</f>
        <v>G. Y ESGRIMA (J.)</v>
      </c>
      <c r="H442" s="1"/>
      <c r="I442" s="1"/>
      <c r="J442" s="1"/>
      <c r="K442" s="53" t="str">
        <f>V141</f>
        <v>G. Y TIRO (S.)</v>
      </c>
      <c r="L442" s="53" t="s">
        <v>63</v>
      </c>
      <c r="M442" s="53" t="str">
        <f t="shared" si="98"/>
        <v>ATLANTA</v>
      </c>
      <c r="N442" s="53"/>
      <c r="O442" s="55"/>
      <c r="P442" s="55"/>
      <c r="Q442" s="55"/>
      <c r="R442" s="55"/>
      <c r="S442" s="55"/>
    </row>
    <row r="443" ht="18.0" customHeight="1">
      <c r="B443" s="1"/>
      <c r="C443" s="1"/>
      <c r="D443" s="1"/>
      <c r="E443" s="53" t="str">
        <f t="shared" si="97"/>
        <v>AGROPECUARIO ARG.</v>
      </c>
      <c r="F443" s="53" t="s">
        <v>63</v>
      </c>
      <c r="G443" s="53" t="str">
        <f>V117</f>
        <v>DEP. MAIPÚ (MZA.)</v>
      </c>
      <c r="H443" s="1"/>
      <c r="I443" s="1"/>
      <c r="J443" s="1"/>
      <c r="K443" s="53" t="str">
        <f>V140</f>
        <v>G. Y ESGRIMA (MZA.)</v>
      </c>
      <c r="L443" s="53" t="s">
        <v>63</v>
      </c>
      <c r="M443" s="53" t="str">
        <f t="shared" si="98"/>
        <v>DEF. UNIDOS</v>
      </c>
      <c r="N443" s="53"/>
      <c r="O443" s="55"/>
      <c r="P443" s="55"/>
      <c r="Q443" s="55"/>
      <c r="R443" s="55"/>
      <c r="S443" s="55"/>
    </row>
    <row r="444" ht="18.0" customHeight="1">
      <c r="B444" s="1"/>
      <c r="C444" s="1"/>
      <c r="D444" s="1"/>
      <c r="E444" s="53" t="str">
        <f t="shared" si="97"/>
        <v>GMO. BROWN (P.M.)</v>
      </c>
      <c r="F444" s="53" t="s">
        <v>63</v>
      </c>
      <c r="G444" s="53" t="str">
        <f>V116</f>
        <v>FERRO CARRIL OESTE</v>
      </c>
      <c r="H444" s="1"/>
      <c r="I444" s="1"/>
      <c r="J444" s="1"/>
      <c r="K444" s="53" t="str">
        <f>V139</f>
        <v>NVA. CHICAGO</v>
      </c>
      <c r="L444" s="53" t="s">
        <v>63</v>
      </c>
      <c r="M444" s="53" t="str">
        <f t="shared" ref="M444:M448" si="99">V151</f>
        <v>DEP. MADRYN</v>
      </c>
      <c r="N444" s="53"/>
      <c r="O444" s="55"/>
      <c r="P444" s="55"/>
      <c r="Q444" s="55"/>
      <c r="R444" s="55"/>
      <c r="S444" s="55"/>
    </row>
    <row r="445" ht="18.0" customHeight="1">
      <c r="B445" s="1"/>
      <c r="C445" s="1"/>
      <c r="D445" s="1"/>
      <c r="E445" s="53" t="str">
        <f t="shared" si="97"/>
        <v>SAN MARTÍN (S.J.)</v>
      </c>
      <c r="F445" s="53" t="s">
        <v>63</v>
      </c>
      <c r="G445" s="53" t="str">
        <f>V115</f>
        <v>SAN MIGUEL</v>
      </c>
      <c r="H445" s="1"/>
      <c r="I445" s="1"/>
      <c r="J445" s="1"/>
      <c r="K445" s="53" t="str">
        <f>V138</f>
        <v>DEP. MORÓN</v>
      </c>
      <c r="L445" s="53" t="s">
        <v>63</v>
      </c>
      <c r="M445" s="53" t="str">
        <f t="shared" si="99"/>
        <v>AT. DE RAFAELA</v>
      </c>
      <c r="N445" s="53"/>
      <c r="O445" s="55"/>
      <c r="P445" s="55"/>
      <c r="Q445" s="55"/>
      <c r="R445" s="55"/>
      <c r="S445" s="55"/>
    </row>
    <row r="446" ht="18.0" customHeight="1">
      <c r="B446" s="1"/>
      <c r="C446" s="1"/>
      <c r="D446" s="1"/>
      <c r="E446" s="53" t="str">
        <f t="shared" si="97"/>
        <v>ARSENAL F.C.</v>
      </c>
      <c r="F446" s="53" t="s">
        <v>63</v>
      </c>
      <c r="G446" s="53" t="str">
        <f>V137</f>
        <v>QUILMES A.C.</v>
      </c>
      <c r="H446" s="1"/>
      <c r="I446" s="1"/>
      <c r="J446" s="1"/>
      <c r="K446" s="53" t="str">
        <f>V158</f>
        <v>TEMPERLEY</v>
      </c>
      <c r="L446" s="53" t="s">
        <v>63</v>
      </c>
      <c r="M446" s="53" t="str">
        <f t="shared" si="99"/>
        <v>SAN TELMO</v>
      </c>
      <c r="N446" s="53"/>
      <c r="O446" s="55"/>
      <c r="P446" s="55"/>
      <c r="Q446" s="55"/>
      <c r="R446" s="55"/>
      <c r="S446" s="55"/>
    </row>
    <row r="447" ht="18.0" customHeight="1">
      <c r="B447" s="1"/>
      <c r="C447" s="1"/>
      <c r="D447" s="1"/>
      <c r="E447" s="53" t="str">
        <f t="shared" si="97"/>
        <v>SAN MARTÍN (TUC.)</v>
      </c>
      <c r="F447" s="53" t="s">
        <v>63</v>
      </c>
      <c r="G447" s="53" t="str">
        <f>V136</f>
        <v>TALLERES (R.E.)</v>
      </c>
      <c r="H447" s="1"/>
      <c r="I447" s="1"/>
      <c r="J447" s="1"/>
      <c r="K447" s="53" t="str">
        <f>V157</f>
        <v>BROWN (AD.)</v>
      </c>
      <c r="L447" s="53" t="s">
        <v>63</v>
      </c>
      <c r="M447" s="53" t="str">
        <f t="shared" si="99"/>
        <v>CHACO FOR EVER</v>
      </c>
      <c r="N447" s="53"/>
      <c r="O447" s="55"/>
      <c r="P447" s="55"/>
      <c r="Q447" s="55"/>
      <c r="R447" s="55"/>
      <c r="S447" s="55"/>
    </row>
    <row r="448" ht="18.0" customHeight="1">
      <c r="B448" s="1"/>
      <c r="C448" s="1"/>
      <c r="D448" s="1"/>
      <c r="E448" s="53" t="str">
        <f t="shared" si="97"/>
        <v>CHACARITA JRS.</v>
      </c>
      <c r="F448" s="53" t="s">
        <v>63</v>
      </c>
      <c r="G448" s="53" t="str">
        <f>V133</f>
        <v>ESTUDIANTES</v>
      </c>
      <c r="H448" s="1"/>
      <c r="I448" s="1"/>
      <c r="J448" s="1"/>
      <c r="K448" s="53" t="str">
        <f>V156</f>
        <v>ALMAGRO</v>
      </c>
      <c r="L448" s="53" t="s">
        <v>63</v>
      </c>
      <c r="M448" s="53" t="str">
        <f t="shared" si="99"/>
        <v>DEF. DE BELGRANO</v>
      </c>
      <c r="N448" s="72"/>
      <c r="O448" s="73"/>
      <c r="P448" s="73"/>
      <c r="Q448" s="73"/>
      <c r="R448" s="73"/>
      <c r="S448" s="73"/>
    </row>
    <row r="449" ht="18.0" customHeight="1">
      <c r="B449" s="1"/>
      <c r="C449" s="1"/>
      <c r="D449" s="1"/>
      <c r="E449" s="53"/>
      <c r="F449" s="53"/>
      <c r="G449" s="53"/>
      <c r="H449" s="1"/>
      <c r="I449" s="1"/>
      <c r="J449" s="1"/>
      <c r="K449" s="53"/>
      <c r="L449" s="53"/>
      <c r="M449" s="53"/>
      <c r="N449" s="72"/>
      <c r="O449" s="73"/>
      <c r="P449" s="73"/>
      <c r="Q449" s="73"/>
      <c r="R449" s="73"/>
      <c r="S449" s="73"/>
    </row>
    <row r="450" ht="18.0" customHeight="1">
      <c r="B450" s="1"/>
      <c r="C450" s="1"/>
      <c r="D450" s="1"/>
      <c r="E450" s="53"/>
      <c r="F450" s="53"/>
      <c r="G450" s="56" t="s">
        <v>64</v>
      </c>
      <c r="H450" s="57" t="str">
        <f>E439</f>
        <v>RACING (CBA.)</v>
      </c>
      <c r="I450" s="58"/>
      <c r="J450" s="59" t="s">
        <v>63</v>
      </c>
      <c r="K450" s="60" t="str">
        <f>M439</f>
        <v>ESTUDIANTES (R. IV)</v>
      </c>
      <c r="L450" s="53"/>
      <c r="M450" s="53"/>
      <c r="N450" s="72"/>
      <c r="O450" s="73"/>
      <c r="P450" s="73"/>
      <c r="Q450" s="73"/>
      <c r="R450" s="73"/>
      <c r="S450" s="73"/>
    </row>
    <row r="451" ht="12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51"/>
      <c r="O451" s="52"/>
      <c r="P451" s="52"/>
      <c r="Q451" s="52"/>
      <c r="R451" s="52"/>
      <c r="S451" s="52"/>
    </row>
    <row r="452" ht="12.75" customHeight="1">
      <c r="B452" s="1"/>
      <c r="C452" s="1"/>
      <c r="D452" s="1"/>
      <c r="E452" s="51" t="s">
        <v>89</v>
      </c>
      <c r="H452" s="1"/>
      <c r="I452" s="1"/>
      <c r="J452" s="1"/>
      <c r="K452" s="51" t="s">
        <v>89</v>
      </c>
      <c r="N452" s="65"/>
      <c r="O452" s="66"/>
      <c r="P452" s="66"/>
      <c r="Q452" s="66"/>
      <c r="R452" s="66"/>
      <c r="S452" s="66"/>
    </row>
    <row r="453" ht="12.75" customHeight="1">
      <c r="B453" s="1"/>
      <c r="C453" s="1"/>
      <c r="D453" s="1"/>
      <c r="E453" s="65"/>
      <c r="F453" s="65"/>
      <c r="G453" s="65"/>
      <c r="H453" s="1"/>
      <c r="I453" s="1"/>
      <c r="J453" s="1"/>
      <c r="K453" s="65"/>
      <c r="L453" s="65"/>
      <c r="M453" s="65"/>
      <c r="N453" s="53"/>
      <c r="O453" s="55"/>
      <c r="P453" s="55"/>
      <c r="Q453" s="55"/>
      <c r="R453" s="55"/>
      <c r="S453" s="55"/>
    </row>
    <row r="454" ht="18.0" customHeight="1">
      <c r="B454" s="1"/>
      <c r="C454" s="1"/>
      <c r="D454" s="1"/>
      <c r="E454" s="54" t="s">
        <v>62</v>
      </c>
      <c r="F454" s="53"/>
      <c r="G454" s="53" t="str">
        <f>V132</f>
        <v>CHACARITA JRS.</v>
      </c>
      <c r="H454" s="1"/>
      <c r="I454" s="1"/>
      <c r="J454" s="1"/>
      <c r="K454" s="53" t="str">
        <f>V155</f>
        <v>DEF. DE BELGRANO</v>
      </c>
      <c r="L454" s="53"/>
      <c r="M454" s="54" t="s">
        <v>62</v>
      </c>
      <c r="N454" s="53"/>
      <c r="O454" s="55"/>
      <c r="P454" s="55"/>
      <c r="Q454" s="55"/>
      <c r="R454" s="55"/>
      <c r="S454" s="55"/>
    </row>
    <row r="455" ht="18.0" customHeight="1">
      <c r="B455" s="1"/>
      <c r="C455" s="1"/>
      <c r="D455" s="1"/>
      <c r="E455" s="53" t="str">
        <f>V133</f>
        <v>ESTUDIANTES</v>
      </c>
      <c r="F455" s="53" t="s">
        <v>63</v>
      </c>
      <c r="G455" s="53" t="str">
        <f>V131</f>
        <v>SAN MARTÍN (TUC.)</v>
      </c>
      <c r="H455" s="1"/>
      <c r="I455" s="1"/>
      <c r="J455" s="1"/>
      <c r="K455" s="53" t="str">
        <f>V154</f>
        <v>CHACO FOR EVER</v>
      </c>
      <c r="L455" s="53" t="s">
        <v>63</v>
      </c>
      <c r="M455" s="53" t="str">
        <f t="shared" ref="M455:M457" si="100">V156</f>
        <v>ALMAGRO</v>
      </c>
      <c r="N455" s="53"/>
      <c r="O455" s="55"/>
      <c r="P455" s="55"/>
      <c r="Q455" s="55"/>
      <c r="R455" s="55"/>
      <c r="S455" s="55"/>
    </row>
    <row r="456" ht="18.0" customHeight="1">
      <c r="B456" s="1"/>
      <c r="C456" s="1"/>
      <c r="D456" s="1"/>
      <c r="E456" s="53" t="str">
        <f t="shared" ref="E456:E457" si="101">V136</f>
        <v>TALLERES (R.E.)</v>
      </c>
      <c r="F456" s="53" t="s">
        <v>63</v>
      </c>
      <c r="G456" s="53" t="str">
        <f>V130</f>
        <v>ARSENAL F.C.</v>
      </c>
      <c r="H456" s="1"/>
      <c r="I456" s="1"/>
      <c r="J456" s="1"/>
      <c r="K456" s="53" t="str">
        <f>V153</f>
        <v>SAN TELMO</v>
      </c>
      <c r="L456" s="53" t="s">
        <v>63</v>
      </c>
      <c r="M456" s="53" t="str">
        <f t="shared" si="100"/>
        <v>BROWN (AD.)</v>
      </c>
      <c r="N456" s="53"/>
      <c r="O456" s="55"/>
      <c r="P456" s="55"/>
      <c r="Q456" s="55"/>
      <c r="R456" s="55"/>
      <c r="S456" s="55"/>
    </row>
    <row r="457" ht="18.0" customHeight="1">
      <c r="B457" s="1"/>
      <c r="C457" s="1"/>
      <c r="D457" s="1"/>
      <c r="E457" s="53" t="str">
        <f t="shared" si="101"/>
        <v>QUILMES A.C.</v>
      </c>
      <c r="F457" s="53" t="s">
        <v>63</v>
      </c>
      <c r="G457" s="53" t="str">
        <f>V129</f>
        <v>SAN MARTÍN (S.J.)</v>
      </c>
      <c r="H457" s="1"/>
      <c r="I457" s="1"/>
      <c r="J457" s="1"/>
      <c r="K457" s="53" t="str">
        <f>V152</f>
        <v>AT. DE RAFAELA</v>
      </c>
      <c r="L457" s="53" t="s">
        <v>63</v>
      </c>
      <c r="M457" s="53" t="str">
        <f t="shared" si="100"/>
        <v>TEMPERLEY</v>
      </c>
      <c r="N457" s="53"/>
      <c r="O457" s="55"/>
      <c r="P457" s="55"/>
      <c r="Q457" s="55"/>
      <c r="R457" s="55"/>
      <c r="S457" s="55"/>
    </row>
    <row r="458" ht="18.0" customHeight="1">
      <c r="B458" s="1"/>
      <c r="C458" s="1"/>
      <c r="D458" s="1"/>
      <c r="E458" s="53" t="str">
        <f t="shared" ref="E458:E461" si="102">V115</f>
        <v>SAN MIGUEL</v>
      </c>
      <c r="F458" s="53" t="s">
        <v>63</v>
      </c>
      <c r="G458" s="53" t="str">
        <f>V128</f>
        <v>GMO. BROWN (P.M.)</v>
      </c>
      <c r="H458" s="1"/>
      <c r="I458" s="1"/>
      <c r="J458" s="1"/>
      <c r="K458" s="53" t="str">
        <f>V151</f>
        <v>DEP. MADRYN</v>
      </c>
      <c r="L458" s="53" t="s">
        <v>63</v>
      </c>
      <c r="M458" s="53" t="str">
        <f t="shared" ref="M458:M463" si="103">V138</f>
        <v>DEP. MORÓN</v>
      </c>
      <c r="N458" s="53"/>
      <c r="O458" s="55"/>
      <c r="P458" s="55"/>
      <c r="Q458" s="55"/>
      <c r="R458" s="55"/>
      <c r="S458" s="55"/>
    </row>
    <row r="459" ht="18.0" customHeight="1">
      <c r="B459" s="1"/>
      <c r="C459" s="1"/>
      <c r="D459" s="1"/>
      <c r="E459" s="53" t="str">
        <f t="shared" si="102"/>
        <v>FERRO CARRIL OESTE</v>
      </c>
      <c r="F459" s="53" t="s">
        <v>63</v>
      </c>
      <c r="G459" s="53" t="str">
        <f>V127</f>
        <v>AGROPECUARIO ARG.</v>
      </c>
      <c r="H459" s="1"/>
      <c r="I459" s="1"/>
      <c r="J459" s="1"/>
      <c r="K459" s="53" t="str">
        <f>V148</f>
        <v>DEF. UNIDOS</v>
      </c>
      <c r="L459" s="53" t="s">
        <v>63</v>
      </c>
      <c r="M459" s="53" t="str">
        <f t="shared" si="103"/>
        <v>NVA. CHICAGO</v>
      </c>
      <c r="N459" s="53"/>
      <c r="O459" s="55"/>
      <c r="P459" s="55"/>
      <c r="Q459" s="55"/>
      <c r="R459" s="55"/>
      <c r="S459" s="55"/>
    </row>
    <row r="460" ht="18.0" customHeight="1">
      <c r="B460" s="1"/>
      <c r="C460" s="1"/>
      <c r="D460" s="1"/>
      <c r="E460" s="53" t="str">
        <f t="shared" si="102"/>
        <v>DEP. MAIPÚ (MZA.)</v>
      </c>
      <c r="F460" s="53" t="s">
        <v>63</v>
      </c>
      <c r="G460" s="53" t="str">
        <f>V126</f>
        <v>ALL BOYS</v>
      </c>
      <c r="H460" s="1"/>
      <c r="I460" s="1"/>
      <c r="J460" s="1"/>
      <c r="K460" s="53" t="str">
        <f>V147</f>
        <v>ATLANTA</v>
      </c>
      <c r="L460" s="53" t="s">
        <v>63</v>
      </c>
      <c r="M460" s="53" t="str">
        <f t="shared" si="103"/>
        <v>G. Y ESGRIMA (MZA.)</v>
      </c>
      <c r="N460" s="53"/>
      <c r="O460" s="55"/>
      <c r="P460" s="55"/>
      <c r="Q460" s="55"/>
      <c r="R460" s="55"/>
      <c r="S460" s="55"/>
    </row>
    <row r="461" ht="18.0" customHeight="1">
      <c r="B461" s="1"/>
      <c r="C461" s="1"/>
      <c r="D461" s="1"/>
      <c r="E461" s="53" t="str">
        <f t="shared" si="102"/>
        <v>G. Y ESGRIMA (J.)</v>
      </c>
      <c r="F461" s="53" t="s">
        <v>63</v>
      </c>
      <c r="G461" s="53" t="str">
        <f>V125</f>
        <v>T. SUÁREZ</v>
      </c>
      <c r="H461" s="1"/>
      <c r="I461" s="1"/>
      <c r="J461" s="1"/>
      <c r="K461" s="53" t="str">
        <f>V146</f>
        <v>ALTE. BROWN</v>
      </c>
      <c r="L461" s="53" t="s">
        <v>63</v>
      </c>
      <c r="M461" s="53" t="str">
        <f t="shared" si="103"/>
        <v>G. Y TIRO (S.)</v>
      </c>
      <c r="N461" s="53"/>
      <c r="O461" s="55"/>
      <c r="P461" s="55"/>
      <c r="Q461" s="55"/>
      <c r="R461" s="55"/>
      <c r="S461" s="55"/>
    </row>
    <row r="462" ht="18.0" customHeight="1">
      <c r="B462" s="1"/>
      <c r="C462" s="1"/>
      <c r="D462" s="1"/>
      <c r="E462" s="53" t="str">
        <f t="shared" ref="E462:E463" si="104">V121</f>
        <v>GÜEMES (S.E.)</v>
      </c>
      <c r="F462" s="53" t="s">
        <v>63</v>
      </c>
      <c r="G462" s="53" t="str">
        <f>V124</f>
        <v>PATRONATO (P.)</v>
      </c>
      <c r="H462" s="1"/>
      <c r="I462" s="1"/>
      <c r="J462" s="1"/>
      <c r="K462" s="53" t="str">
        <f>V145</f>
        <v>COLÓN</v>
      </c>
      <c r="L462" s="53" t="s">
        <v>63</v>
      </c>
      <c r="M462" s="53" t="str">
        <f t="shared" si="103"/>
        <v>MITRE (S.E.)</v>
      </c>
      <c r="N462" s="65"/>
      <c r="O462" s="66"/>
      <c r="P462" s="66"/>
      <c r="Q462" s="66"/>
      <c r="R462" s="66"/>
      <c r="S462" s="66"/>
    </row>
    <row r="463" ht="18.0" customHeight="1">
      <c r="B463" s="1"/>
      <c r="C463" s="1"/>
      <c r="D463" s="1"/>
      <c r="E463" s="53" t="str">
        <f t="shared" si="104"/>
        <v>ALVARADO (M.D.P.)</v>
      </c>
      <c r="F463" s="53" t="s">
        <v>63</v>
      </c>
      <c r="G463" s="53" t="str">
        <f>V123</f>
        <v>RACING (CBA.)</v>
      </c>
      <c r="H463" s="1"/>
      <c r="I463" s="1"/>
      <c r="J463" s="1"/>
      <c r="K463" s="53" t="str">
        <f>V144</f>
        <v>ESTUDIANTES (R. IV)</v>
      </c>
      <c r="L463" s="53" t="s">
        <v>63</v>
      </c>
      <c r="M463" s="53" t="str">
        <f t="shared" si="103"/>
        <v>ALDOSIVI (M.D.P.)</v>
      </c>
      <c r="N463" s="51"/>
      <c r="O463" s="52"/>
      <c r="P463" s="52"/>
      <c r="Q463" s="52"/>
      <c r="R463" s="52"/>
      <c r="S463" s="52"/>
    </row>
    <row r="464" ht="18.0" customHeight="1">
      <c r="B464" s="1"/>
      <c r="C464" s="1"/>
      <c r="D464" s="1"/>
      <c r="E464" s="53"/>
      <c r="F464" s="53"/>
      <c r="G464" s="53"/>
      <c r="H464" s="1"/>
      <c r="I464" s="1"/>
      <c r="J464" s="1"/>
      <c r="K464" s="53"/>
      <c r="L464" s="53"/>
      <c r="M464" s="53"/>
      <c r="N464" s="51"/>
      <c r="O464" s="52"/>
      <c r="P464" s="52"/>
      <c r="Q464" s="52"/>
      <c r="R464" s="52"/>
      <c r="S464" s="52"/>
    </row>
    <row r="465" ht="18.0" customHeight="1">
      <c r="B465" s="1"/>
      <c r="C465" s="1"/>
      <c r="D465" s="1"/>
      <c r="E465" s="53"/>
      <c r="F465" s="53"/>
      <c r="G465" s="56" t="s">
        <v>64</v>
      </c>
      <c r="H465" s="57" t="str">
        <f>K454</f>
        <v>DEF. DE BELGRANO</v>
      </c>
      <c r="I465" s="58"/>
      <c r="J465" s="59" t="s">
        <v>63</v>
      </c>
      <c r="K465" s="60" t="str">
        <f>G454</f>
        <v>CHACARITA JRS.</v>
      </c>
      <c r="L465" s="53"/>
      <c r="M465" s="53"/>
      <c r="N465" s="51"/>
      <c r="O465" s="52"/>
      <c r="P465" s="52"/>
      <c r="Q465" s="52"/>
      <c r="R465" s="52"/>
      <c r="S465" s="52"/>
    </row>
    <row r="466" ht="12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65"/>
      <c r="O466" s="66"/>
      <c r="P466" s="66"/>
      <c r="Q466" s="66"/>
      <c r="R466" s="66"/>
      <c r="S466" s="66"/>
    </row>
    <row r="467" ht="12.75" customHeight="1">
      <c r="B467" s="1"/>
      <c r="C467" s="1"/>
      <c r="D467" s="1"/>
      <c r="E467" s="51" t="s">
        <v>90</v>
      </c>
      <c r="H467" s="1"/>
      <c r="I467" s="1"/>
      <c r="J467" s="1"/>
      <c r="K467" s="51" t="s">
        <v>90</v>
      </c>
      <c r="N467" s="53"/>
      <c r="O467" s="55"/>
      <c r="P467" s="55"/>
      <c r="Q467" s="55"/>
      <c r="R467" s="55"/>
      <c r="S467" s="55"/>
    </row>
    <row r="468" ht="12.75" customHeight="1">
      <c r="B468" s="1"/>
      <c r="C468" s="1"/>
      <c r="D468" s="1"/>
      <c r="E468" s="65"/>
      <c r="F468" s="65"/>
      <c r="G468" s="65"/>
      <c r="H468" s="1"/>
      <c r="I468" s="1"/>
      <c r="J468" s="1"/>
      <c r="K468" s="65"/>
      <c r="L468" s="65"/>
      <c r="M468" s="65"/>
      <c r="N468" s="53"/>
      <c r="O468" s="55"/>
      <c r="P468" s="55"/>
      <c r="Q468" s="55"/>
      <c r="R468" s="55"/>
      <c r="S468" s="55"/>
    </row>
    <row r="469" ht="18.0" customHeight="1">
      <c r="B469" s="1"/>
      <c r="C469" s="1"/>
      <c r="D469" s="1"/>
      <c r="E469" s="53" t="str">
        <f t="shared" ref="E469:E478" si="105">V122</f>
        <v>ALVARADO (M.D.P.)</v>
      </c>
      <c r="F469" s="53"/>
      <c r="G469" s="54" t="s">
        <v>62</v>
      </c>
      <c r="H469" s="1"/>
      <c r="I469" s="1"/>
      <c r="J469" s="1"/>
      <c r="K469" s="54" t="s">
        <v>62</v>
      </c>
      <c r="L469" s="53"/>
      <c r="M469" s="53" t="str">
        <f t="shared" ref="M469:M474" si="106">V143</f>
        <v>ALDOSIVI (M.D.P.)</v>
      </c>
      <c r="N469" s="53"/>
      <c r="O469" s="55"/>
      <c r="P469" s="55"/>
      <c r="Q469" s="55"/>
      <c r="R469" s="55"/>
      <c r="S469" s="55"/>
    </row>
    <row r="470" ht="18.0" customHeight="1">
      <c r="B470" s="1"/>
      <c r="C470" s="1"/>
      <c r="D470" s="1"/>
      <c r="E470" s="53" t="str">
        <f t="shared" si="105"/>
        <v>RACING (CBA.)</v>
      </c>
      <c r="F470" s="53" t="s">
        <v>63</v>
      </c>
      <c r="G470" s="53" t="str">
        <f>V121</f>
        <v>GÜEMES (S.E.)</v>
      </c>
      <c r="H470" s="1"/>
      <c r="I470" s="1"/>
      <c r="J470" s="1"/>
      <c r="K470" s="53" t="str">
        <f>V142</f>
        <v>MITRE (S.E.)</v>
      </c>
      <c r="L470" s="53" t="s">
        <v>63</v>
      </c>
      <c r="M470" s="53" t="str">
        <f t="shared" si="106"/>
        <v>ESTUDIANTES (R. IV)</v>
      </c>
      <c r="N470" s="53"/>
      <c r="O470" s="55"/>
      <c r="P470" s="55"/>
      <c r="Q470" s="55"/>
      <c r="R470" s="55"/>
      <c r="S470" s="55"/>
    </row>
    <row r="471" ht="18.0" customHeight="1">
      <c r="B471" s="1"/>
      <c r="C471" s="1"/>
      <c r="D471" s="1"/>
      <c r="E471" s="53" t="str">
        <f t="shared" si="105"/>
        <v>PATRONATO (P.)</v>
      </c>
      <c r="F471" s="53" t="s">
        <v>63</v>
      </c>
      <c r="G471" s="53" t="str">
        <f>V118</f>
        <v>G. Y ESGRIMA (J.)</v>
      </c>
      <c r="H471" s="1"/>
      <c r="I471" s="1"/>
      <c r="J471" s="1"/>
      <c r="K471" s="53" t="str">
        <f>V141</f>
        <v>G. Y TIRO (S.)</v>
      </c>
      <c r="L471" s="53" t="s">
        <v>63</v>
      </c>
      <c r="M471" s="53" t="str">
        <f t="shared" si="106"/>
        <v>COLÓN</v>
      </c>
      <c r="N471" s="53"/>
      <c r="O471" s="55"/>
      <c r="P471" s="55"/>
      <c r="Q471" s="55"/>
      <c r="R471" s="55"/>
      <c r="S471" s="55"/>
    </row>
    <row r="472" ht="18.0" customHeight="1">
      <c r="B472" s="1"/>
      <c r="C472" s="1"/>
      <c r="D472" s="1"/>
      <c r="E472" s="53" t="str">
        <f t="shared" si="105"/>
        <v>T. SUÁREZ</v>
      </c>
      <c r="F472" s="53" t="s">
        <v>63</v>
      </c>
      <c r="G472" s="53" t="str">
        <f>V117</f>
        <v>DEP. MAIPÚ (MZA.)</v>
      </c>
      <c r="H472" s="1"/>
      <c r="I472" s="1"/>
      <c r="J472" s="1"/>
      <c r="K472" s="53" t="str">
        <f>V140</f>
        <v>G. Y ESGRIMA (MZA.)</v>
      </c>
      <c r="L472" s="53" t="s">
        <v>63</v>
      </c>
      <c r="M472" s="53" t="str">
        <f t="shared" si="106"/>
        <v>ALTE. BROWN</v>
      </c>
      <c r="N472" s="53"/>
      <c r="O472" s="55"/>
      <c r="P472" s="55"/>
      <c r="Q472" s="55"/>
      <c r="R472" s="55"/>
      <c r="S472" s="55"/>
    </row>
    <row r="473" ht="18.0" customHeight="1">
      <c r="B473" s="1"/>
      <c r="C473" s="1"/>
      <c r="D473" s="1"/>
      <c r="E473" s="53" t="str">
        <f t="shared" si="105"/>
        <v>ALL BOYS</v>
      </c>
      <c r="F473" s="53" t="s">
        <v>63</v>
      </c>
      <c r="G473" s="53" t="str">
        <f>V116</f>
        <v>FERRO CARRIL OESTE</v>
      </c>
      <c r="H473" s="1"/>
      <c r="I473" s="1"/>
      <c r="J473" s="1"/>
      <c r="K473" s="53" t="str">
        <f>V139</f>
        <v>NVA. CHICAGO</v>
      </c>
      <c r="L473" s="53" t="s">
        <v>63</v>
      </c>
      <c r="M473" s="53" t="str">
        <f t="shared" si="106"/>
        <v>ATLANTA</v>
      </c>
      <c r="N473" s="53"/>
      <c r="O473" s="55"/>
      <c r="P473" s="55"/>
      <c r="Q473" s="55"/>
      <c r="R473" s="55"/>
      <c r="S473" s="55"/>
    </row>
    <row r="474" ht="18.0" customHeight="1">
      <c r="B474" s="1"/>
      <c r="C474" s="1"/>
      <c r="D474" s="1"/>
      <c r="E474" s="53" t="str">
        <f t="shared" si="105"/>
        <v>AGROPECUARIO ARG.</v>
      </c>
      <c r="F474" s="53" t="s">
        <v>63</v>
      </c>
      <c r="G474" s="53" t="str">
        <f>V115</f>
        <v>SAN MIGUEL</v>
      </c>
      <c r="H474" s="1"/>
      <c r="I474" s="1"/>
      <c r="J474" s="1"/>
      <c r="K474" s="53" t="str">
        <f>V138</f>
        <v>DEP. MORÓN</v>
      </c>
      <c r="L474" s="53" t="s">
        <v>63</v>
      </c>
      <c r="M474" s="53" t="str">
        <f t="shared" si="106"/>
        <v>DEF. UNIDOS</v>
      </c>
      <c r="N474" s="53"/>
      <c r="O474" s="55"/>
      <c r="P474" s="55"/>
      <c r="Q474" s="55"/>
      <c r="R474" s="55"/>
      <c r="S474" s="55"/>
    </row>
    <row r="475" ht="18.0" customHeight="1">
      <c r="B475" s="1"/>
      <c r="C475" s="1"/>
      <c r="D475" s="1"/>
      <c r="E475" s="53" t="str">
        <f t="shared" si="105"/>
        <v>GMO. BROWN (P.M.)</v>
      </c>
      <c r="F475" s="53" t="s">
        <v>63</v>
      </c>
      <c r="G475" s="53" t="str">
        <f>V137</f>
        <v>QUILMES A.C.</v>
      </c>
      <c r="H475" s="1"/>
      <c r="I475" s="1"/>
      <c r="J475" s="1"/>
      <c r="K475" s="53" t="str">
        <f>V158</f>
        <v>TEMPERLEY</v>
      </c>
      <c r="L475" s="53" t="s">
        <v>63</v>
      </c>
      <c r="M475" s="53" t="str">
        <f t="shared" ref="M475:M478" si="107">V151</f>
        <v>DEP. MADRYN</v>
      </c>
      <c r="N475" s="53"/>
      <c r="O475" s="55"/>
      <c r="P475" s="55"/>
      <c r="Q475" s="55"/>
      <c r="R475" s="55"/>
      <c r="S475" s="55"/>
    </row>
    <row r="476" ht="18.0" customHeight="1">
      <c r="B476" s="1"/>
      <c r="C476" s="1"/>
      <c r="D476" s="1"/>
      <c r="E476" s="53" t="str">
        <f t="shared" si="105"/>
        <v>SAN MARTÍN (S.J.)</v>
      </c>
      <c r="F476" s="53" t="s">
        <v>63</v>
      </c>
      <c r="G476" s="53" t="str">
        <f>V136</f>
        <v>TALLERES (R.E.)</v>
      </c>
      <c r="H476" s="1"/>
      <c r="I476" s="1"/>
      <c r="J476" s="1"/>
      <c r="K476" s="53" t="str">
        <f>V157</f>
        <v>BROWN (AD.)</v>
      </c>
      <c r="L476" s="53" t="s">
        <v>63</v>
      </c>
      <c r="M476" s="53" t="str">
        <f t="shared" si="107"/>
        <v>AT. DE RAFAELA</v>
      </c>
      <c r="N476" s="65"/>
      <c r="O476" s="66"/>
      <c r="P476" s="66"/>
      <c r="Q476" s="66"/>
      <c r="R476" s="66"/>
      <c r="S476" s="66"/>
    </row>
    <row r="477" ht="18.0" customHeight="1">
      <c r="B477" s="1"/>
      <c r="C477" s="1"/>
      <c r="D477" s="1"/>
      <c r="E477" s="53" t="str">
        <f t="shared" si="105"/>
        <v>ARSENAL F.C.</v>
      </c>
      <c r="F477" s="53" t="s">
        <v>63</v>
      </c>
      <c r="G477" s="53" t="str">
        <f>V133</f>
        <v>ESTUDIANTES</v>
      </c>
      <c r="H477" s="1"/>
      <c r="I477" s="1"/>
      <c r="J477" s="1"/>
      <c r="K477" s="53" t="str">
        <f>V156</f>
        <v>ALMAGRO</v>
      </c>
      <c r="L477" s="53" t="s">
        <v>63</v>
      </c>
      <c r="M477" s="53" t="str">
        <f t="shared" si="107"/>
        <v>SAN TELMO</v>
      </c>
      <c r="N477" s="51"/>
      <c r="O477" s="52"/>
      <c r="P477" s="52"/>
      <c r="Q477" s="52"/>
      <c r="R477" s="52"/>
      <c r="S477" s="52"/>
    </row>
    <row r="478" ht="18.0" customHeight="1">
      <c r="B478" s="1"/>
      <c r="C478" s="1"/>
      <c r="D478" s="1"/>
      <c r="E478" s="53" t="str">
        <f t="shared" si="105"/>
        <v>SAN MARTÍN (TUC.)</v>
      </c>
      <c r="F478" s="53" t="s">
        <v>63</v>
      </c>
      <c r="G478" s="53" t="str">
        <f>V132</f>
        <v>CHACARITA JRS.</v>
      </c>
      <c r="H478" s="1"/>
      <c r="I478" s="1"/>
      <c r="J478" s="1"/>
      <c r="K478" s="53" t="str">
        <f>V155</f>
        <v>DEF. DE BELGRANO</v>
      </c>
      <c r="L478" s="53" t="s">
        <v>63</v>
      </c>
      <c r="M478" s="53" t="str">
        <f t="shared" si="107"/>
        <v>CHACO FOR EVER</v>
      </c>
      <c r="N478" s="65"/>
      <c r="O478" s="66"/>
      <c r="P478" s="66"/>
      <c r="Q478" s="66"/>
      <c r="R478" s="66"/>
      <c r="S478" s="66"/>
    </row>
    <row r="479" ht="18.0" customHeight="1">
      <c r="B479" s="1"/>
      <c r="C479" s="1"/>
      <c r="D479" s="1"/>
      <c r="E479" s="53"/>
      <c r="F479" s="53"/>
      <c r="G479" s="53"/>
      <c r="H479" s="1"/>
      <c r="I479" s="1"/>
      <c r="J479" s="1"/>
      <c r="K479" s="53"/>
      <c r="L479" s="53"/>
      <c r="M479" s="53"/>
      <c r="N479" s="65"/>
      <c r="O479" s="66"/>
      <c r="P479" s="66"/>
      <c r="Q479" s="66"/>
      <c r="R479" s="66"/>
      <c r="S479" s="66"/>
    </row>
    <row r="480" ht="18.0" customHeight="1">
      <c r="B480" s="1"/>
      <c r="C480" s="1"/>
      <c r="D480" s="1"/>
      <c r="E480" s="53"/>
      <c r="F480" s="53"/>
      <c r="G480" s="56" t="s">
        <v>64</v>
      </c>
      <c r="H480" s="57" t="str">
        <f>E469</f>
        <v>ALVARADO (M.D.P.)</v>
      </c>
      <c r="I480" s="58"/>
      <c r="J480" s="59" t="s">
        <v>63</v>
      </c>
      <c r="K480" s="60" t="str">
        <f>M469</f>
        <v>ALDOSIVI (M.D.P.)</v>
      </c>
      <c r="L480" s="53"/>
      <c r="M480" s="53"/>
      <c r="N480" s="65"/>
      <c r="O480" s="66"/>
      <c r="P480" s="66"/>
      <c r="Q480" s="66"/>
      <c r="R480" s="66"/>
      <c r="S480" s="66"/>
    </row>
    <row r="481" ht="12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53"/>
      <c r="O481" s="55"/>
      <c r="P481" s="55"/>
      <c r="Q481" s="55"/>
      <c r="R481" s="55"/>
      <c r="S481" s="55"/>
    </row>
    <row r="482" ht="12.75" customHeight="1">
      <c r="B482" s="1"/>
      <c r="C482" s="1"/>
      <c r="D482" s="1"/>
      <c r="E482" s="51" t="s">
        <v>91</v>
      </c>
      <c r="H482" s="1"/>
      <c r="I482" s="1"/>
      <c r="J482" s="1"/>
      <c r="K482" s="51" t="s">
        <v>91</v>
      </c>
      <c r="N482" s="53"/>
      <c r="O482" s="55"/>
      <c r="P482" s="55"/>
      <c r="Q482" s="55"/>
      <c r="R482" s="55"/>
      <c r="S482" s="55"/>
    </row>
    <row r="483" ht="12.75" customHeight="1">
      <c r="B483" s="1"/>
      <c r="C483" s="1"/>
      <c r="D483" s="1"/>
      <c r="E483" s="65"/>
      <c r="F483" s="65"/>
      <c r="G483" s="65"/>
      <c r="H483" s="1"/>
      <c r="I483" s="1"/>
      <c r="J483" s="1"/>
      <c r="K483" s="65"/>
      <c r="L483" s="65"/>
      <c r="M483" s="65"/>
      <c r="N483" s="53"/>
      <c r="O483" s="55"/>
      <c r="P483" s="55"/>
      <c r="Q483" s="55"/>
      <c r="R483" s="55"/>
      <c r="S483" s="55"/>
    </row>
    <row r="484" ht="18.0" customHeight="1">
      <c r="B484" s="1"/>
      <c r="C484" s="1"/>
      <c r="D484" s="1"/>
      <c r="E484" s="54" t="s">
        <v>62</v>
      </c>
      <c r="F484" s="53"/>
      <c r="G484" s="53" t="str">
        <f>V131</f>
        <v>SAN MARTÍN (TUC.)</v>
      </c>
      <c r="H484" s="1"/>
      <c r="I484" s="1"/>
      <c r="J484" s="1"/>
      <c r="K484" s="53" t="str">
        <f>V154</f>
        <v>CHACO FOR EVER</v>
      </c>
      <c r="L484" s="53"/>
      <c r="M484" s="54" t="s">
        <v>62</v>
      </c>
      <c r="N484" s="53"/>
      <c r="O484" s="55"/>
      <c r="P484" s="55"/>
      <c r="Q484" s="55"/>
      <c r="R484" s="55"/>
      <c r="S484" s="55"/>
    </row>
    <row r="485" ht="18.0" customHeight="1">
      <c r="B485" s="1"/>
      <c r="C485" s="1"/>
      <c r="D485" s="1"/>
      <c r="E485" s="53" t="str">
        <f t="shared" ref="E485:E486" si="108">V132</f>
        <v>CHACARITA JRS.</v>
      </c>
      <c r="F485" s="53" t="s">
        <v>63</v>
      </c>
      <c r="G485" s="53" t="str">
        <f>V130</f>
        <v>ARSENAL F.C.</v>
      </c>
      <c r="H485" s="1"/>
      <c r="I485" s="1"/>
      <c r="J485" s="1"/>
      <c r="K485" s="53" t="str">
        <f>V153</f>
        <v>SAN TELMO</v>
      </c>
      <c r="L485" s="53" t="s">
        <v>63</v>
      </c>
      <c r="M485" s="53" t="str">
        <f t="shared" ref="M485:M488" si="109">V155</f>
        <v>DEF. DE BELGRANO</v>
      </c>
      <c r="N485" s="53"/>
      <c r="O485" s="55"/>
      <c r="P485" s="55"/>
      <c r="Q485" s="55"/>
      <c r="R485" s="55"/>
      <c r="S485" s="55"/>
    </row>
    <row r="486" ht="18.0" customHeight="1">
      <c r="B486" s="1"/>
      <c r="C486" s="1"/>
      <c r="D486" s="1"/>
      <c r="E486" s="53" t="str">
        <f t="shared" si="108"/>
        <v>ESTUDIANTES</v>
      </c>
      <c r="F486" s="53" t="s">
        <v>63</v>
      </c>
      <c r="G486" s="53" t="str">
        <f>V129</f>
        <v>SAN MARTÍN (S.J.)</v>
      </c>
      <c r="H486" s="1"/>
      <c r="I486" s="1"/>
      <c r="J486" s="1"/>
      <c r="K486" s="53" t="str">
        <f>V152</f>
        <v>AT. DE RAFAELA</v>
      </c>
      <c r="L486" s="53" t="s">
        <v>63</v>
      </c>
      <c r="M486" s="53" t="str">
        <f t="shared" si="109"/>
        <v>ALMAGRO</v>
      </c>
      <c r="N486" s="53"/>
      <c r="O486" s="55"/>
      <c r="P486" s="55"/>
      <c r="Q486" s="55"/>
      <c r="R486" s="55"/>
      <c r="S486" s="55"/>
    </row>
    <row r="487" ht="18.0" customHeight="1">
      <c r="B487" s="1"/>
      <c r="C487" s="1"/>
      <c r="D487" s="1"/>
      <c r="E487" s="53" t="str">
        <f t="shared" ref="E487:E488" si="110">V136</f>
        <v>TALLERES (R.E.)</v>
      </c>
      <c r="F487" s="53" t="s">
        <v>63</v>
      </c>
      <c r="G487" s="53" t="str">
        <f>V128</f>
        <v>GMO. BROWN (P.M.)</v>
      </c>
      <c r="H487" s="1"/>
      <c r="I487" s="1"/>
      <c r="J487" s="1"/>
      <c r="K487" s="53" t="str">
        <f>V151</f>
        <v>DEP. MADRYN</v>
      </c>
      <c r="L487" s="53" t="s">
        <v>63</v>
      </c>
      <c r="M487" s="53" t="str">
        <f t="shared" si="109"/>
        <v>BROWN (AD.)</v>
      </c>
      <c r="N487" s="53"/>
      <c r="O487" s="55"/>
      <c r="P487" s="55"/>
      <c r="Q487" s="55"/>
      <c r="R487" s="55"/>
      <c r="S487" s="55"/>
    </row>
    <row r="488" ht="18.0" customHeight="1">
      <c r="B488" s="1"/>
      <c r="C488" s="1"/>
      <c r="D488" s="1"/>
      <c r="E488" s="53" t="str">
        <f t="shared" si="110"/>
        <v>QUILMES A.C.</v>
      </c>
      <c r="F488" s="53" t="s">
        <v>63</v>
      </c>
      <c r="G488" s="53" t="str">
        <f>V127</f>
        <v>AGROPECUARIO ARG.</v>
      </c>
      <c r="H488" s="1"/>
      <c r="I488" s="1"/>
      <c r="J488" s="1"/>
      <c r="K488" s="53" t="str">
        <f>V148</f>
        <v>DEF. UNIDOS</v>
      </c>
      <c r="L488" s="53" t="s">
        <v>63</v>
      </c>
      <c r="M488" s="53" t="str">
        <f t="shared" si="109"/>
        <v>TEMPERLEY</v>
      </c>
      <c r="N488" s="53"/>
      <c r="O488" s="55"/>
      <c r="P488" s="55"/>
      <c r="Q488" s="55"/>
      <c r="R488" s="55"/>
      <c r="S488" s="55"/>
    </row>
    <row r="489" ht="18.0" customHeight="1">
      <c r="B489" s="1"/>
      <c r="C489" s="1"/>
      <c r="D489" s="1"/>
      <c r="E489" s="53" t="str">
        <f t="shared" ref="E489:E492" si="111">V115</f>
        <v>SAN MIGUEL</v>
      </c>
      <c r="F489" s="53" t="s">
        <v>63</v>
      </c>
      <c r="G489" s="53" t="str">
        <f>V126</f>
        <v>ALL BOYS</v>
      </c>
      <c r="H489" s="1"/>
      <c r="I489" s="1"/>
      <c r="J489" s="1"/>
      <c r="K489" s="53" t="str">
        <f>V147</f>
        <v>ATLANTA</v>
      </c>
      <c r="L489" s="53" t="s">
        <v>63</v>
      </c>
      <c r="M489" s="53" t="str">
        <f t="shared" ref="M489:M493" si="112">V138</f>
        <v>DEP. MORÓN</v>
      </c>
      <c r="N489" s="53"/>
      <c r="O489" s="55"/>
      <c r="P489" s="55"/>
      <c r="Q489" s="55"/>
      <c r="R489" s="55"/>
      <c r="S489" s="55"/>
    </row>
    <row r="490" ht="18.0" customHeight="1">
      <c r="B490" s="1"/>
      <c r="C490" s="1"/>
      <c r="D490" s="1"/>
      <c r="E490" s="53" t="str">
        <f t="shared" si="111"/>
        <v>FERRO CARRIL OESTE</v>
      </c>
      <c r="F490" s="53" t="s">
        <v>63</v>
      </c>
      <c r="G490" s="53" t="str">
        <f>V125</f>
        <v>T. SUÁREZ</v>
      </c>
      <c r="H490" s="1"/>
      <c r="I490" s="1"/>
      <c r="J490" s="1"/>
      <c r="K490" s="53" t="str">
        <f>V146</f>
        <v>ALTE. BROWN</v>
      </c>
      <c r="L490" s="53" t="s">
        <v>63</v>
      </c>
      <c r="M490" s="53" t="str">
        <f t="shared" si="112"/>
        <v>NVA. CHICAGO</v>
      </c>
      <c r="N490" s="65"/>
      <c r="O490" s="66"/>
      <c r="P490" s="66"/>
      <c r="Q490" s="66"/>
      <c r="R490" s="66"/>
      <c r="S490" s="66"/>
    </row>
    <row r="491" ht="18.0" customHeight="1">
      <c r="B491" s="1"/>
      <c r="C491" s="1"/>
      <c r="D491" s="1"/>
      <c r="E491" s="53" t="str">
        <f t="shared" si="111"/>
        <v>DEP. MAIPÚ (MZA.)</v>
      </c>
      <c r="F491" s="53" t="s">
        <v>63</v>
      </c>
      <c r="G491" s="53" t="str">
        <f>V124</f>
        <v>PATRONATO (P.)</v>
      </c>
      <c r="H491" s="1"/>
      <c r="I491" s="1"/>
      <c r="J491" s="1"/>
      <c r="K491" s="53" t="str">
        <f>V145</f>
        <v>COLÓN</v>
      </c>
      <c r="L491" s="53" t="s">
        <v>63</v>
      </c>
      <c r="M491" s="53" t="str">
        <f t="shared" si="112"/>
        <v>G. Y ESGRIMA (MZA.)</v>
      </c>
      <c r="N491" s="51"/>
      <c r="O491" s="52"/>
      <c r="P491" s="52"/>
      <c r="Q491" s="52"/>
      <c r="R491" s="52"/>
      <c r="S491" s="52"/>
    </row>
    <row r="492" ht="18.0" customHeight="1">
      <c r="B492" s="1"/>
      <c r="C492" s="1"/>
      <c r="D492" s="1"/>
      <c r="E492" s="53" t="str">
        <f t="shared" si="111"/>
        <v>G. Y ESGRIMA (J.)</v>
      </c>
      <c r="F492" s="53" t="s">
        <v>63</v>
      </c>
      <c r="G492" s="53" t="str">
        <f>V123</f>
        <v>RACING (CBA.)</v>
      </c>
      <c r="H492" s="1"/>
      <c r="I492" s="1"/>
      <c r="J492" s="1"/>
      <c r="K492" s="53" t="str">
        <f>V144</f>
        <v>ESTUDIANTES (R. IV)</v>
      </c>
      <c r="L492" s="53" t="s">
        <v>63</v>
      </c>
      <c r="M492" s="53" t="str">
        <f t="shared" si="112"/>
        <v>G. Y TIRO (S.)</v>
      </c>
      <c r="N492" s="65"/>
      <c r="O492" s="66"/>
      <c r="P492" s="66"/>
      <c r="Q492" s="66"/>
      <c r="R492" s="66"/>
      <c r="S492" s="66"/>
    </row>
    <row r="493" ht="18.0" customHeight="1">
      <c r="B493" s="1"/>
      <c r="C493" s="1"/>
      <c r="D493" s="1"/>
      <c r="E493" s="53" t="str">
        <f>V121</f>
        <v>GÜEMES (S.E.)</v>
      </c>
      <c r="F493" s="53" t="s">
        <v>63</v>
      </c>
      <c r="G493" s="53" t="str">
        <f>V122</f>
        <v>ALVARADO (M.D.P.)</v>
      </c>
      <c r="H493" s="1"/>
      <c r="I493" s="1"/>
      <c r="J493" s="1"/>
      <c r="K493" s="53" t="str">
        <f>V143</f>
        <v>ALDOSIVI (M.D.P.)</v>
      </c>
      <c r="L493" s="53" t="s">
        <v>63</v>
      </c>
      <c r="M493" s="53" t="str">
        <f t="shared" si="112"/>
        <v>MITRE (S.E.)</v>
      </c>
      <c r="N493" s="53"/>
      <c r="O493" s="55"/>
      <c r="P493" s="55"/>
      <c r="Q493" s="55"/>
      <c r="R493" s="55"/>
      <c r="S493" s="55"/>
    </row>
    <row r="494" ht="18.0" customHeight="1">
      <c r="B494" s="1"/>
      <c r="C494" s="1"/>
      <c r="D494" s="1"/>
      <c r="E494" s="53"/>
      <c r="F494" s="53"/>
      <c r="G494" s="53"/>
      <c r="H494" s="1"/>
      <c r="I494" s="1"/>
      <c r="J494" s="1"/>
      <c r="K494" s="53"/>
      <c r="L494" s="53"/>
      <c r="M494" s="53"/>
      <c r="N494" s="53"/>
      <c r="O494" s="55"/>
      <c r="P494" s="55"/>
      <c r="Q494" s="55"/>
      <c r="R494" s="55"/>
      <c r="S494" s="55"/>
    </row>
    <row r="495" ht="18.0" customHeight="1">
      <c r="B495" s="1"/>
      <c r="C495" s="1"/>
      <c r="D495" s="1"/>
      <c r="E495" s="53"/>
      <c r="F495" s="53"/>
      <c r="G495" s="56" t="s">
        <v>64</v>
      </c>
      <c r="H495" s="57" t="str">
        <f>K484</f>
        <v>CHACO FOR EVER</v>
      </c>
      <c r="I495" s="58"/>
      <c r="J495" s="59" t="s">
        <v>63</v>
      </c>
      <c r="K495" s="60" t="str">
        <f>G484</f>
        <v>SAN MARTÍN (TUC.)</v>
      </c>
      <c r="L495" s="53"/>
      <c r="M495" s="53"/>
      <c r="N495" s="53"/>
      <c r="O495" s="55"/>
      <c r="P495" s="55"/>
      <c r="Q495" s="55"/>
      <c r="R495" s="55"/>
      <c r="S495" s="55"/>
    </row>
    <row r="496" ht="12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53"/>
      <c r="O496" s="55"/>
      <c r="P496" s="55"/>
      <c r="Q496" s="55"/>
      <c r="R496" s="55"/>
      <c r="S496" s="55"/>
    </row>
    <row r="497" ht="12.75" customHeight="1">
      <c r="B497" s="1"/>
      <c r="C497" s="1"/>
      <c r="D497" s="1"/>
      <c r="E497" s="51" t="s">
        <v>92</v>
      </c>
      <c r="H497" s="1"/>
      <c r="I497" s="1"/>
      <c r="J497" s="1"/>
      <c r="K497" s="51" t="s">
        <v>92</v>
      </c>
      <c r="N497" s="53"/>
      <c r="O497" s="55"/>
      <c r="P497" s="55"/>
      <c r="Q497" s="55"/>
      <c r="R497" s="55"/>
      <c r="S497" s="55"/>
    </row>
    <row r="498" ht="12.75" customHeight="1">
      <c r="B498" s="1"/>
      <c r="C498" s="1"/>
      <c r="D498" s="1"/>
      <c r="E498" s="65"/>
      <c r="F498" s="65"/>
      <c r="G498" s="65"/>
      <c r="H498" s="1"/>
      <c r="I498" s="1"/>
      <c r="J498" s="1"/>
      <c r="K498" s="65"/>
      <c r="L498" s="65"/>
      <c r="M498" s="65"/>
      <c r="N498" s="53"/>
      <c r="O498" s="55"/>
      <c r="P498" s="55"/>
      <c r="Q498" s="55"/>
      <c r="R498" s="55"/>
      <c r="S498" s="55"/>
    </row>
    <row r="499" ht="18.0" customHeight="1">
      <c r="B499" s="1"/>
      <c r="C499" s="1"/>
      <c r="D499" s="1"/>
      <c r="E499" s="53" t="str">
        <f t="shared" ref="E499:E508" si="113">V121</f>
        <v>GÜEMES (S.E.)</v>
      </c>
      <c r="F499" s="53"/>
      <c r="G499" s="54" t="s">
        <v>62</v>
      </c>
      <c r="H499" s="1"/>
      <c r="I499" s="1"/>
      <c r="J499" s="1"/>
      <c r="K499" s="54" t="s">
        <v>62</v>
      </c>
      <c r="L499" s="53"/>
      <c r="M499" s="53" t="str">
        <f t="shared" ref="M499:M505" si="114">V142</f>
        <v>MITRE (S.E.)</v>
      </c>
      <c r="N499" s="53"/>
      <c r="O499" s="55"/>
      <c r="P499" s="55"/>
      <c r="Q499" s="55"/>
      <c r="R499" s="55"/>
      <c r="S499" s="55"/>
    </row>
    <row r="500" ht="18.0" customHeight="1">
      <c r="B500" s="1"/>
      <c r="C500" s="1"/>
      <c r="D500" s="1"/>
      <c r="E500" s="53" t="str">
        <f t="shared" si="113"/>
        <v>ALVARADO (M.D.P.)</v>
      </c>
      <c r="F500" s="53" t="s">
        <v>63</v>
      </c>
      <c r="G500" s="53" t="str">
        <f>V118</f>
        <v>G. Y ESGRIMA (J.)</v>
      </c>
      <c r="H500" s="1"/>
      <c r="I500" s="1"/>
      <c r="J500" s="1"/>
      <c r="K500" s="53" t="str">
        <f>V141</f>
        <v>G. Y TIRO (S.)</v>
      </c>
      <c r="L500" s="53" t="s">
        <v>63</v>
      </c>
      <c r="M500" s="53" t="str">
        <f t="shared" si="114"/>
        <v>ALDOSIVI (M.D.P.)</v>
      </c>
      <c r="N500" s="53"/>
      <c r="O500" s="55"/>
      <c r="P500" s="55"/>
      <c r="Q500" s="55"/>
      <c r="R500" s="55"/>
      <c r="S500" s="55"/>
    </row>
    <row r="501" ht="18.0" customHeight="1">
      <c r="B501" s="1"/>
      <c r="C501" s="1"/>
      <c r="D501" s="1"/>
      <c r="E501" s="53" t="str">
        <f t="shared" si="113"/>
        <v>RACING (CBA.)</v>
      </c>
      <c r="F501" s="53" t="s">
        <v>63</v>
      </c>
      <c r="G501" s="53" t="str">
        <f>V117</f>
        <v>DEP. MAIPÚ (MZA.)</v>
      </c>
      <c r="H501" s="1"/>
      <c r="I501" s="1"/>
      <c r="J501" s="1"/>
      <c r="K501" s="53" t="str">
        <f>V140</f>
        <v>G. Y ESGRIMA (MZA.)</v>
      </c>
      <c r="L501" s="53" t="s">
        <v>63</v>
      </c>
      <c r="M501" s="53" t="str">
        <f t="shared" si="114"/>
        <v>ESTUDIANTES (R. IV)</v>
      </c>
      <c r="N501" s="53"/>
      <c r="O501" s="55"/>
      <c r="P501" s="55"/>
      <c r="Q501" s="55"/>
      <c r="R501" s="55"/>
      <c r="S501" s="55"/>
    </row>
    <row r="502" ht="18.0" customHeight="1">
      <c r="B502" s="1"/>
      <c r="C502" s="1"/>
      <c r="D502" s="1"/>
      <c r="E502" s="53" t="str">
        <f t="shared" si="113"/>
        <v>PATRONATO (P.)</v>
      </c>
      <c r="F502" s="53" t="s">
        <v>63</v>
      </c>
      <c r="G502" s="53" t="str">
        <f>V116</f>
        <v>FERRO CARRIL OESTE</v>
      </c>
      <c r="H502" s="1"/>
      <c r="I502" s="1"/>
      <c r="J502" s="1"/>
      <c r="K502" s="53" t="str">
        <f>V139</f>
        <v>NVA. CHICAGO</v>
      </c>
      <c r="L502" s="53" t="s">
        <v>63</v>
      </c>
      <c r="M502" s="53" t="str">
        <f t="shared" si="114"/>
        <v>COLÓN</v>
      </c>
      <c r="N502" s="53"/>
      <c r="O502" s="55"/>
      <c r="P502" s="55"/>
      <c r="Q502" s="55"/>
      <c r="R502" s="55"/>
      <c r="S502" s="55"/>
    </row>
    <row r="503" ht="18.0" customHeight="1">
      <c r="B503" s="1"/>
      <c r="C503" s="1"/>
      <c r="D503" s="1"/>
      <c r="E503" s="53" t="str">
        <f t="shared" si="113"/>
        <v>T. SUÁREZ</v>
      </c>
      <c r="F503" s="53" t="s">
        <v>63</v>
      </c>
      <c r="G503" s="53" t="str">
        <f>V115</f>
        <v>SAN MIGUEL</v>
      </c>
      <c r="H503" s="1"/>
      <c r="I503" s="1"/>
      <c r="J503" s="1"/>
      <c r="K503" s="53" t="str">
        <f>V138</f>
        <v>DEP. MORÓN</v>
      </c>
      <c r="L503" s="53" t="s">
        <v>63</v>
      </c>
      <c r="M503" s="53" t="str">
        <f t="shared" si="114"/>
        <v>ALTE. BROWN</v>
      </c>
      <c r="N503" s="53"/>
      <c r="O503" s="55"/>
      <c r="P503" s="55"/>
      <c r="Q503" s="55"/>
      <c r="R503" s="55"/>
      <c r="S503" s="55"/>
    </row>
    <row r="504" ht="18.0" customHeight="1">
      <c r="B504" s="1"/>
      <c r="C504" s="1"/>
      <c r="D504" s="1"/>
      <c r="E504" s="53" t="str">
        <f t="shared" si="113"/>
        <v>ALL BOYS</v>
      </c>
      <c r="F504" s="53" t="s">
        <v>63</v>
      </c>
      <c r="G504" s="53" t="str">
        <f>V137</f>
        <v>QUILMES A.C.</v>
      </c>
      <c r="H504" s="1"/>
      <c r="I504" s="1"/>
      <c r="J504" s="1"/>
      <c r="K504" s="53" t="str">
        <f>V158</f>
        <v>TEMPERLEY</v>
      </c>
      <c r="L504" s="53" t="s">
        <v>63</v>
      </c>
      <c r="M504" s="53" t="str">
        <f t="shared" si="114"/>
        <v>ATLANTA</v>
      </c>
      <c r="N504" s="65"/>
      <c r="O504" s="66"/>
      <c r="P504" s="66"/>
      <c r="Q504" s="66"/>
      <c r="R504" s="66"/>
      <c r="S504" s="66"/>
    </row>
    <row r="505" ht="18.0" customHeight="1">
      <c r="B505" s="1"/>
      <c r="C505" s="1"/>
      <c r="D505" s="1"/>
      <c r="E505" s="53" t="str">
        <f t="shared" si="113"/>
        <v>AGROPECUARIO ARG.</v>
      </c>
      <c r="F505" s="53" t="s">
        <v>63</v>
      </c>
      <c r="G505" s="53" t="str">
        <f>V136</f>
        <v>TALLERES (R.E.)</v>
      </c>
      <c r="H505" s="1"/>
      <c r="I505" s="1"/>
      <c r="J505" s="1"/>
      <c r="K505" s="53" t="str">
        <f>V157</f>
        <v>BROWN (AD.)</v>
      </c>
      <c r="L505" s="53" t="s">
        <v>63</v>
      </c>
      <c r="M505" s="53" t="str">
        <f t="shared" si="114"/>
        <v>DEF. UNIDOS</v>
      </c>
      <c r="N505" s="51"/>
      <c r="O505" s="52"/>
      <c r="P505" s="52"/>
      <c r="Q505" s="52"/>
      <c r="R505" s="52"/>
      <c r="S505" s="52"/>
    </row>
    <row r="506" ht="18.0" customHeight="1">
      <c r="B506" s="1"/>
      <c r="C506" s="1"/>
      <c r="D506" s="1"/>
      <c r="E506" s="53" t="str">
        <f t="shared" si="113"/>
        <v>GMO. BROWN (P.M.)</v>
      </c>
      <c r="F506" s="53" t="s">
        <v>63</v>
      </c>
      <c r="G506" s="53" t="str">
        <f>V133</f>
        <v>ESTUDIANTES</v>
      </c>
      <c r="H506" s="1"/>
      <c r="I506" s="1"/>
      <c r="J506" s="1"/>
      <c r="K506" s="53" t="str">
        <f>V156</f>
        <v>ALMAGRO</v>
      </c>
      <c r="L506" s="53" t="s">
        <v>63</v>
      </c>
      <c r="M506" s="53" t="str">
        <f t="shared" ref="M506:M508" si="115">V151</f>
        <v>DEP. MADRYN</v>
      </c>
      <c r="N506" s="65"/>
      <c r="O506" s="66"/>
      <c r="P506" s="66"/>
      <c r="Q506" s="66"/>
      <c r="R506" s="66"/>
      <c r="S506" s="66"/>
    </row>
    <row r="507" ht="18.0" customHeight="1">
      <c r="B507" s="1"/>
      <c r="C507" s="1"/>
      <c r="D507" s="1"/>
      <c r="E507" s="53" t="str">
        <f t="shared" si="113"/>
        <v>SAN MARTÍN (S.J.)</v>
      </c>
      <c r="F507" s="53" t="s">
        <v>63</v>
      </c>
      <c r="G507" s="53" t="str">
        <f>V132</f>
        <v>CHACARITA JRS.</v>
      </c>
      <c r="H507" s="1"/>
      <c r="I507" s="1"/>
      <c r="J507" s="1"/>
      <c r="K507" s="53" t="str">
        <f>V155</f>
        <v>DEF. DE BELGRANO</v>
      </c>
      <c r="L507" s="53" t="s">
        <v>63</v>
      </c>
      <c r="M507" s="53" t="str">
        <f t="shared" si="115"/>
        <v>AT. DE RAFAELA</v>
      </c>
      <c r="N507" s="53"/>
      <c r="O507" s="55"/>
      <c r="P507" s="55"/>
      <c r="Q507" s="55"/>
      <c r="R507" s="55"/>
      <c r="S507" s="55"/>
    </row>
    <row r="508" ht="18.0" customHeight="1">
      <c r="B508" s="1"/>
      <c r="C508" s="1"/>
      <c r="D508" s="1"/>
      <c r="E508" s="53" t="str">
        <f t="shared" si="113"/>
        <v>ARSENAL F.C.</v>
      </c>
      <c r="F508" s="53" t="s">
        <v>63</v>
      </c>
      <c r="G508" s="53" t="str">
        <f>V131</f>
        <v>SAN MARTÍN (TUC.)</v>
      </c>
      <c r="H508" s="1"/>
      <c r="I508" s="1"/>
      <c r="J508" s="1"/>
      <c r="K508" s="53" t="str">
        <f>V154</f>
        <v>CHACO FOR EVER</v>
      </c>
      <c r="L508" s="53" t="s">
        <v>63</v>
      </c>
      <c r="M508" s="53" t="str">
        <f t="shared" si="115"/>
        <v>SAN TELMO</v>
      </c>
      <c r="N508" s="53"/>
      <c r="O508" s="55"/>
      <c r="P508" s="55"/>
      <c r="Q508" s="55"/>
      <c r="R508" s="55"/>
      <c r="S508" s="55"/>
    </row>
    <row r="509" ht="18.0" customHeight="1">
      <c r="B509" s="1"/>
      <c r="C509" s="1"/>
      <c r="D509" s="1"/>
      <c r="E509" s="53"/>
      <c r="F509" s="53"/>
      <c r="G509" s="53"/>
      <c r="H509" s="1"/>
      <c r="I509" s="1"/>
      <c r="J509" s="1"/>
      <c r="K509" s="53"/>
      <c r="L509" s="53"/>
      <c r="M509" s="53"/>
      <c r="N509" s="53"/>
      <c r="O509" s="55"/>
      <c r="P509" s="55"/>
      <c r="Q509" s="55"/>
      <c r="R509" s="55"/>
      <c r="S509" s="55"/>
    </row>
    <row r="510" ht="18.0" customHeight="1">
      <c r="B510" s="1"/>
      <c r="C510" s="1"/>
      <c r="D510" s="1"/>
      <c r="E510" s="53"/>
      <c r="F510" s="53"/>
      <c r="G510" s="56" t="s">
        <v>64</v>
      </c>
      <c r="H510" s="57" t="str">
        <f>E499</f>
        <v>GÜEMES (S.E.)</v>
      </c>
      <c r="I510" s="58"/>
      <c r="J510" s="59" t="s">
        <v>63</v>
      </c>
      <c r="K510" s="60" t="str">
        <f>M499</f>
        <v>MITRE (S.E.)</v>
      </c>
      <c r="L510" s="53"/>
      <c r="M510" s="53"/>
      <c r="N510" s="53"/>
      <c r="O510" s="55"/>
      <c r="P510" s="55"/>
      <c r="Q510" s="55"/>
      <c r="R510" s="55"/>
      <c r="S510" s="55"/>
    </row>
    <row r="511" ht="12.75" customHeight="1">
      <c r="B511" s="1"/>
      <c r="C511" s="1"/>
      <c r="D511" s="1"/>
      <c r="E511" s="65"/>
      <c r="F511" s="65"/>
      <c r="G511" s="65"/>
      <c r="H511" s="1"/>
      <c r="I511" s="1"/>
      <c r="J511" s="1"/>
      <c r="K511" s="65"/>
      <c r="L511" s="65"/>
      <c r="M511" s="65"/>
      <c r="N511" s="53"/>
      <c r="O511" s="55"/>
      <c r="P511" s="55"/>
      <c r="Q511" s="55"/>
      <c r="R511" s="55"/>
      <c r="S511" s="55"/>
    </row>
    <row r="512" ht="12.75" customHeight="1">
      <c r="B512" s="1"/>
      <c r="C512" s="1"/>
      <c r="D512" s="1"/>
      <c r="E512" s="51" t="s">
        <v>93</v>
      </c>
      <c r="H512" s="1"/>
      <c r="I512" s="1"/>
      <c r="J512" s="1"/>
      <c r="K512" s="51" t="s">
        <v>93</v>
      </c>
      <c r="N512" s="53"/>
      <c r="O512" s="55"/>
      <c r="P512" s="55"/>
      <c r="Q512" s="55"/>
      <c r="R512" s="55"/>
      <c r="S512" s="55"/>
    </row>
    <row r="513" ht="12.75" customHeight="1">
      <c r="B513" s="1"/>
      <c r="C513" s="1"/>
      <c r="D513" s="1"/>
      <c r="E513" s="65"/>
      <c r="F513" s="65"/>
      <c r="G513" s="65"/>
      <c r="H513" s="1"/>
      <c r="I513" s="1"/>
      <c r="J513" s="1"/>
      <c r="K513" s="65"/>
      <c r="L513" s="65"/>
      <c r="M513" s="65"/>
      <c r="N513" s="53"/>
      <c r="O513" s="55"/>
      <c r="P513" s="55"/>
      <c r="Q513" s="55"/>
      <c r="R513" s="55"/>
      <c r="S513" s="55"/>
    </row>
    <row r="514" ht="18.0" customHeight="1">
      <c r="B514" s="1"/>
      <c r="C514" s="1"/>
      <c r="D514" s="1"/>
      <c r="E514" s="54" t="s">
        <v>62</v>
      </c>
      <c r="F514" s="53"/>
      <c r="G514" s="53" t="str">
        <f>V130</f>
        <v>ARSENAL F.C.</v>
      </c>
      <c r="H514" s="1"/>
      <c r="I514" s="1"/>
      <c r="J514" s="1"/>
      <c r="K514" s="53" t="str">
        <f>V153</f>
        <v>SAN TELMO</v>
      </c>
      <c r="L514" s="53"/>
      <c r="M514" s="54" t="s">
        <v>62</v>
      </c>
      <c r="N514" s="53"/>
      <c r="O514" s="55"/>
      <c r="P514" s="55"/>
      <c r="Q514" s="55"/>
      <c r="R514" s="55"/>
      <c r="S514" s="55"/>
    </row>
    <row r="515" ht="18.0" customHeight="1">
      <c r="B515" s="1"/>
      <c r="C515" s="1"/>
      <c r="D515" s="1"/>
      <c r="E515" s="53" t="str">
        <f t="shared" ref="E515:E517" si="116">V131</f>
        <v>SAN MARTÍN (TUC.)</v>
      </c>
      <c r="F515" s="53" t="s">
        <v>63</v>
      </c>
      <c r="G515" s="53" t="str">
        <f>V129</f>
        <v>SAN MARTÍN (S.J.)</v>
      </c>
      <c r="H515" s="1"/>
      <c r="I515" s="1"/>
      <c r="J515" s="1"/>
      <c r="K515" s="53" t="str">
        <f>V152</f>
        <v>AT. DE RAFAELA</v>
      </c>
      <c r="L515" s="53" t="s">
        <v>63</v>
      </c>
      <c r="M515" s="53" t="str">
        <f t="shared" ref="M515:M519" si="117">V154</f>
        <v>CHACO FOR EVER</v>
      </c>
      <c r="N515" s="53"/>
      <c r="O515" s="55"/>
      <c r="P515" s="55"/>
      <c r="Q515" s="55"/>
      <c r="R515" s="55"/>
      <c r="S515" s="55"/>
    </row>
    <row r="516" ht="18.0" customHeight="1">
      <c r="B516" s="1"/>
      <c r="C516" s="1"/>
      <c r="D516" s="1"/>
      <c r="E516" s="53" t="str">
        <f t="shared" si="116"/>
        <v>CHACARITA JRS.</v>
      </c>
      <c r="F516" s="53" t="s">
        <v>63</v>
      </c>
      <c r="G516" s="53" t="str">
        <f>V128</f>
        <v>GMO. BROWN (P.M.)</v>
      </c>
      <c r="H516" s="1"/>
      <c r="I516" s="1"/>
      <c r="J516" s="1"/>
      <c r="K516" s="53" t="str">
        <f>V151</f>
        <v>DEP. MADRYN</v>
      </c>
      <c r="L516" s="53" t="s">
        <v>63</v>
      </c>
      <c r="M516" s="53" t="str">
        <f t="shared" si="117"/>
        <v>DEF. DE BELGRANO</v>
      </c>
      <c r="N516" s="53"/>
      <c r="O516" s="55"/>
      <c r="P516" s="55"/>
      <c r="Q516" s="55"/>
      <c r="R516" s="55"/>
      <c r="S516" s="55"/>
    </row>
    <row r="517" ht="18.0" customHeight="1">
      <c r="B517" s="1"/>
      <c r="C517" s="1"/>
      <c r="D517" s="1"/>
      <c r="E517" s="53" t="str">
        <f t="shared" si="116"/>
        <v>ESTUDIANTES</v>
      </c>
      <c r="F517" s="53" t="s">
        <v>63</v>
      </c>
      <c r="G517" s="53" t="str">
        <f>V127</f>
        <v>AGROPECUARIO ARG.</v>
      </c>
      <c r="H517" s="1"/>
      <c r="I517" s="1"/>
      <c r="J517" s="1"/>
      <c r="K517" s="53" t="str">
        <f>V148</f>
        <v>DEF. UNIDOS</v>
      </c>
      <c r="L517" s="53" t="s">
        <v>63</v>
      </c>
      <c r="M517" s="53" t="str">
        <f t="shared" si="117"/>
        <v>ALMAGRO</v>
      </c>
      <c r="N517" s="53"/>
      <c r="O517" s="55"/>
      <c r="P517" s="55"/>
      <c r="Q517" s="55"/>
      <c r="R517" s="55"/>
      <c r="S517" s="55"/>
    </row>
    <row r="518" ht="18.0" customHeight="1">
      <c r="B518" s="1"/>
      <c r="C518" s="1"/>
      <c r="D518" s="1"/>
      <c r="E518" s="53" t="str">
        <f t="shared" ref="E518:E519" si="118">V136</f>
        <v>TALLERES (R.E.)</v>
      </c>
      <c r="F518" s="53" t="s">
        <v>63</v>
      </c>
      <c r="G518" s="53" t="str">
        <f>V126</f>
        <v>ALL BOYS</v>
      </c>
      <c r="H518" s="1"/>
      <c r="I518" s="1"/>
      <c r="J518" s="1"/>
      <c r="K518" s="53" t="str">
        <f>V147</f>
        <v>ATLANTA</v>
      </c>
      <c r="L518" s="53" t="s">
        <v>63</v>
      </c>
      <c r="M518" s="53" t="str">
        <f t="shared" si="117"/>
        <v>BROWN (AD.)</v>
      </c>
      <c r="N518" s="65"/>
      <c r="O518" s="66"/>
      <c r="P518" s="66"/>
      <c r="Q518" s="66"/>
      <c r="R518" s="66"/>
      <c r="S518" s="66"/>
    </row>
    <row r="519" ht="18.0" customHeight="1">
      <c r="B519" s="1"/>
      <c r="C519" s="1"/>
      <c r="D519" s="1"/>
      <c r="E519" s="53" t="str">
        <f t="shared" si="118"/>
        <v>QUILMES A.C.</v>
      </c>
      <c r="F519" s="53" t="s">
        <v>63</v>
      </c>
      <c r="G519" s="53" t="str">
        <f>V125</f>
        <v>T. SUÁREZ</v>
      </c>
      <c r="H519" s="1"/>
      <c r="I519" s="1"/>
      <c r="J519" s="1"/>
      <c r="K519" s="53" t="str">
        <f>V146</f>
        <v>ALTE. BROWN</v>
      </c>
      <c r="L519" s="53" t="s">
        <v>63</v>
      </c>
      <c r="M519" s="53" t="str">
        <f t="shared" si="117"/>
        <v>TEMPERLEY</v>
      </c>
      <c r="N519" s="51"/>
      <c r="O519" s="52"/>
      <c r="P519" s="52"/>
      <c r="Q519" s="52"/>
      <c r="R519" s="52"/>
      <c r="S519" s="52"/>
    </row>
    <row r="520" ht="18.0" customHeight="1">
      <c r="B520" s="1"/>
      <c r="C520" s="1"/>
      <c r="D520" s="1"/>
      <c r="E520" s="53" t="str">
        <f t="shared" ref="E520:E523" si="119">V115</f>
        <v>SAN MIGUEL</v>
      </c>
      <c r="F520" s="53" t="s">
        <v>63</v>
      </c>
      <c r="G520" s="53" t="str">
        <f>V124</f>
        <v>PATRONATO (P.)</v>
      </c>
      <c r="H520" s="1"/>
      <c r="I520" s="1"/>
      <c r="J520" s="1"/>
      <c r="K520" s="53" t="str">
        <f>V145</f>
        <v>COLÓN</v>
      </c>
      <c r="L520" s="53" t="s">
        <v>63</v>
      </c>
      <c r="M520" s="53" t="str">
        <f t="shared" ref="M520:M523" si="120">V138</f>
        <v>DEP. MORÓN</v>
      </c>
      <c r="N520" s="65"/>
      <c r="O520" s="66"/>
      <c r="P520" s="66"/>
      <c r="Q520" s="66"/>
      <c r="R520" s="66"/>
      <c r="S520" s="66"/>
    </row>
    <row r="521" ht="18.0" customHeight="1">
      <c r="B521" s="1"/>
      <c r="C521" s="1"/>
      <c r="D521" s="1"/>
      <c r="E521" s="53" t="str">
        <f t="shared" si="119"/>
        <v>FERRO CARRIL OESTE</v>
      </c>
      <c r="F521" s="53" t="s">
        <v>63</v>
      </c>
      <c r="G521" s="53" t="str">
        <f>V123</f>
        <v>RACING (CBA.)</v>
      </c>
      <c r="H521" s="1"/>
      <c r="I521" s="1"/>
      <c r="J521" s="1"/>
      <c r="K521" s="53" t="str">
        <f>V144</f>
        <v>ESTUDIANTES (R. IV)</v>
      </c>
      <c r="L521" s="53" t="s">
        <v>63</v>
      </c>
      <c r="M521" s="53" t="str">
        <f t="shared" si="120"/>
        <v>NVA. CHICAGO</v>
      </c>
      <c r="N521" s="53"/>
      <c r="O521" s="55"/>
      <c r="P521" s="55"/>
      <c r="Q521" s="55"/>
      <c r="R521" s="55"/>
      <c r="S521" s="55"/>
    </row>
    <row r="522" ht="18.0" customHeight="1">
      <c r="B522" s="1"/>
      <c r="C522" s="1"/>
      <c r="D522" s="1"/>
      <c r="E522" s="53" t="str">
        <f t="shared" si="119"/>
        <v>DEP. MAIPÚ (MZA.)</v>
      </c>
      <c r="F522" s="53" t="s">
        <v>63</v>
      </c>
      <c r="G522" s="53" t="str">
        <f>V122</f>
        <v>ALVARADO (M.D.P.)</v>
      </c>
      <c r="H522" s="1"/>
      <c r="I522" s="1"/>
      <c r="J522" s="1"/>
      <c r="K522" s="53" t="str">
        <f>V143</f>
        <v>ALDOSIVI (M.D.P.)</v>
      </c>
      <c r="L522" s="53" t="s">
        <v>63</v>
      </c>
      <c r="M522" s="53" t="str">
        <f t="shared" si="120"/>
        <v>G. Y ESGRIMA (MZA.)</v>
      </c>
      <c r="N522" s="53"/>
      <c r="O522" s="55"/>
      <c r="P522" s="55"/>
      <c r="Q522" s="55"/>
      <c r="R522" s="55"/>
      <c r="S522" s="55"/>
    </row>
    <row r="523" ht="18.0" customHeight="1">
      <c r="B523" s="1"/>
      <c r="C523" s="1"/>
      <c r="D523" s="1"/>
      <c r="E523" s="53" t="str">
        <f t="shared" si="119"/>
        <v>G. Y ESGRIMA (J.)</v>
      </c>
      <c r="F523" s="53" t="s">
        <v>63</v>
      </c>
      <c r="G523" s="53" t="str">
        <f>V121</f>
        <v>GÜEMES (S.E.)</v>
      </c>
      <c r="H523" s="1"/>
      <c r="I523" s="1"/>
      <c r="J523" s="1"/>
      <c r="K523" s="53" t="str">
        <f>V142</f>
        <v>MITRE (S.E.)</v>
      </c>
      <c r="L523" s="53" t="s">
        <v>63</v>
      </c>
      <c r="M523" s="53" t="str">
        <f t="shared" si="120"/>
        <v>G. Y TIRO (S.)</v>
      </c>
      <c r="N523" s="53"/>
      <c r="O523" s="55"/>
      <c r="P523" s="55"/>
      <c r="Q523" s="55"/>
      <c r="R523" s="55"/>
      <c r="S523" s="55"/>
    </row>
    <row r="524" ht="18.0" customHeight="1">
      <c r="B524" s="1"/>
      <c r="C524" s="1"/>
      <c r="D524" s="1"/>
      <c r="E524" s="53"/>
      <c r="F524" s="53"/>
      <c r="G524" s="53"/>
      <c r="H524" s="1"/>
      <c r="I524" s="1"/>
      <c r="J524" s="1"/>
      <c r="K524" s="53"/>
      <c r="L524" s="53"/>
      <c r="M524" s="53"/>
      <c r="N524" s="53"/>
      <c r="O524" s="55"/>
      <c r="P524" s="55"/>
      <c r="Q524" s="55"/>
      <c r="R524" s="55"/>
      <c r="S524" s="55"/>
    </row>
    <row r="525" ht="18.0" customHeight="1">
      <c r="B525" s="1"/>
      <c r="C525" s="1"/>
      <c r="D525" s="1"/>
      <c r="E525" s="53"/>
      <c r="F525" s="53"/>
      <c r="G525" s="56" t="s">
        <v>64</v>
      </c>
      <c r="H525" s="57" t="str">
        <f>K514</f>
        <v>SAN TELMO</v>
      </c>
      <c r="I525" s="58"/>
      <c r="J525" s="59" t="s">
        <v>63</v>
      </c>
      <c r="K525" s="60" t="str">
        <f>G514</f>
        <v>ARSENAL F.C.</v>
      </c>
      <c r="L525" s="53"/>
      <c r="M525" s="53"/>
      <c r="N525" s="53"/>
      <c r="O525" s="55"/>
      <c r="P525" s="55"/>
      <c r="Q525" s="55"/>
      <c r="R525" s="55"/>
      <c r="S525" s="55"/>
    </row>
    <row r="526" ht="12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53"/>
      <c r="O526" s="55"/>
      <c r="P526" s="55"/>
      <c r="Q526" s="55"/>
      <c r="R526" s="55"/>
      <c r="S526" s="55"/>
    </row>
    <row r="527" ht="12.75" customHeight="1">
      <c r="B527" s="1"/>
      <c r="C527" s="1"/>
      <c r="D527" s="1"/>
      <c r="E527" s="51" t="s">
        <v>94</v>
      </c>
      <c r="H527" s="1"/>
      <c r="I527" s="1"/>
      <c r="J527" s="1"/>
      <c r="K527" s="51" t="s">
        <v>94</v>
      </c>
      <c r="N527" s="53"/>
      <c r="O527" s="55"/>
      <c r="P527" s="55"/>
      <c r="Q527" s="55"/>
      <c r="R527" s="55"/>
      <c r="S527" s="55"/>
    </row>
    <row r="528" ht="12.75" customHeight="1">
      <c r="B528" s="1"/>
      <c r="C528" s="1"/>
      <c r="D528" s="1"/>
      <c r="E528" s="65"/>
      <c r="F528" s="65"/>
      <c r="G528" s="65"/>
      <c r="H528" s="1"/>
      <c r="I528" s="1"/>
      <c r="J528" s="1"/>
      <c r="K528" s="65"/>
      <c r="L528" s="65"/>
      <c r="M528" s="65"/>
      <c r="N528" s="53"/>
      <c r="O528" s="55"/>
      <c r="P528" s="55"/>
      <c r="Q528" s="55"/>
      <c r="R528" s="55"/>
      <c r="S528" s="55"/>
    </row>
    <row r="529" ht="18.0" customHeight="1">
      <c r="B529" s="1"/>
      <c r="C529" s="1"/>
      <c r="D529" s="1"/>
      <c r="E529" s="53" t="str">
        <f>V118</f>
        <v>G. Y ESGRIMA (J.)</v>
      </c>
      <c r="F529" s="53"/>
      <c r="G529" s="54" t="s">
        <v>62</v>
      </c>
      <c r="H529" s="1"/>
      <c r="I529" s="1"/>
      <c r="J529" s="1"/>
      <c r="K529" s="54" t="s">
        <v>62</v>
      </c>
      <c r="L529" s="53"/>
      <c r="M529" s="53" t="str">
        <f t="shared" ref="M529:M536" si="121">V141</f>
        <v>G. Y TIRO (S.)</v>
      </c>
      <c r="N529" s="53"/>
      <c r="O529" s="55"/>
      <c r="P529" s="55"/>
      <c r="Q529" s="55"/>
      <c r="R529" s="55"/>
      <c r="S529" s="55"/>
    </row>
    <row r="530" ht="18.0" customHeight="1">
      <c r="B530" s="1"/>
      <c r="C530" s="1"/>
      <c r="D530" s="1"/>
      <c r="E530" s="53" t="str">
        <f t="shared" ref="E530:E538" si="122">V121</f>
        <v>GÜEMES (S.E.)</v>
      </c>
      <c r="F530" s="53" t="s">
        <v>63</v>
      </c>
      <c r="G530" s="53" t="str">
        <f>V117</f>
        <v>DEP. MAIPÚ (MZA.)</v>
      </c>
      <c r="H530" s="1"/>
      <c r="I530" s="1"/>
      <c r="J530" s="1"/>
      <c r="K530" s="53" t="str">
        <f>V140</f>
        <v>G. Y ESGRIMA (MZA.)</v>
      </c>
      <c r="L530" s="53" t="s">
        <v>63</v>
      </c>
      <c r="M530" s="53" t="str">
        <f t="shared" si="121"/>
        <v>MITRE (S.E.)</v>
      </c>
      <c r="N530" s="53"/>
      <c r="O530" s="55"/>
      <c r="P530" s="55"/>
      <c r="Q530" s="55"/>
      <c r="R530" s="55"/>
      <c r="S530" s="55"/>
    </row>
    <row r="531" ht="18.0" customHeight="1">
      <c r="B531" s="1"/>
      <c r="C531" s="1"/>
      <c r="D531" s="1"/>
      <c r="E531" s="53" t="str">
        <f t="shared" si="122"/>
        <v>ALVARADO (M.D.P.)</v>
      </c>
      <c r="F531" s="53" t="s">
        <v>63</v>
      </c>
      <c r="G531" s="53" t="str">
        <f>V116</f>
        <v>FERRO CARRIL OESTE</v>
      </c>
      <c r="H531" s="1"/>
      <c r="I531" s="1"/>
      <c r="J531" s="1"/>
      <c r="K531" s="53" t="str">
        <f>V139</f>
        <v>NVA. CHICAGO</v>
      </c>
      <c r="L531" s="53" t="s">
        <v>63</v>
      </c>
      <c r="M531" s="53" t="str">
        <f t="shared" si="121"/>
        <v>ALDOSIVI (M.D.P.)</v>
      </c>
      <c r="N531" s="53"/>
      <c r="O531" s="55"/>
      <c r="P531" s="55"/>
      <c r="Q531" s="55"/>
      <c r="R531" s="55"/>
      <c r="S531" s="55"/>
    </row>
    <row r="532" ht="18.0" customHeight="1">
      <c r="B532" s="1"/>
      <c r="C532" s="1"/>
      <c r="D532" s="1"/>
      <c r="E532" s="53" t="str">
        <f t="shared" si="122"/>
        <v>RACING (CBA.)</v>
      </c>
      <c r="F532" s="53" t="s">
        <v>63</v>
      </c>
      <c r="G532" s="53" t="str">
        <f>V115</f>
        <v>SAN MIGUEL</v>
      </c>
      <c r="H532" s="1"/>
      <c r="I532" s="1"/>
      <c r="J532" s="1"/>
      <c r="K532" s="53" t="str">
        <f>V138</f>
        <v>DEP. MORÓN</v>
      </c>
      <c r="L532" s="53" t="s">
        <v>63</v>
      </c>
      <c r="M532" s="53" t="str">
        <f t="shared" si="121"/>
        <v>ESTUDIANTES (R. IV)</v>
      </c>
      <c r="N532" s="65"/>
      <c r="O532" s="66"/>
      <c r="P532" s="66"/>
      <c r="Q532" s="66"/>
      <c r="R532" s="66"/>
      <c r="S532" s="66"/>
    </row>
    <row r="533" ht="18.0" customHeight="1">
      <c r="B533" s="1"/>
      <c r="C533" s="1"/>
      <c r="D533" s="1"/>
      <c r="E533" s="53" t="str">
        <f t="shared" si="122"/>
        <v>PATRONATO (P.)</v>
      </c>
      <c r="F533" s="53" t="s">
        <v>63</v>
      </c>
      <c r="G533" s="53" t="str">
        <f>V137</f>
        <v>QUILMES A.C.</v>
      </c>
      <c r="H533" s="1"/>
      <c r="I533" s="1"/>
      <c r="J533" s="1"/>
      <c r="K533" s="53" t="str">
        <f>V158</f>
        <v>TEMPERLEY</v>
      </c>
      <c r="L533" s="53" t="s">
        <v>63</v>
      </c>
      <c r="M533" s="53" t="str">
        <f t="shared" si="121"/>
        <v>COLÓN</v>
      </c>
      <c r="N533" s="51"/>
      <c r="O533" s="52"/>
      <c r="P533" s="52"/>
      <c r="Q533" s="52"/>
      <c r="R533" s="52"/>
      <c r="S533" s="52"/>
    </row>
    <row r="534" ht="18.0" customHeight="1">
      <c r="B534" s="1"/>
      <c r="C534" s="1"/>
      <c r="D534" s="1"/>
      <c r="E534" s="53" t="str">
        <f t="shared" si="122"/>
        <v>T. SUÁREZ</v>
      </c>
      <c r="F534" s="53" t="s">
        <v>63</v>
      </c>
      <c r="G534" s="53" t="str">
        <f>V136</f>
        <v>TALLERES (R.E.)</v>
      </c>
      <c r="H534" s="1"/>
      <c r="I534" s="1"/>
      <c r="J534" s="1"/>
      <c r="K534" s="53" t="str">
        <f>V157</f>
        <v>BROWN (AD.)</v>
      </c>
      <c r="L534" s="53" t="s">
        <v>63</v>
      </c>
      <c r="M534" s="53" t="str">
        <f t="shared" si="121"/>
        <v>ALTE. BROWN</v>
      </c>
      <c r="N534" s="65"/>
      <c r="O534" s="66"/>
      <c r="P534" s="66"/>
      <c r="Q534" s="66"/>
      <c r="R534" s="66"/>
      <c r="S534" s="66"/>
    </row>
    <row r="535" ht="18.0" customHeight="1">
      <c r="B535" s="1"/>
      <c r="C535" s="1"/>
      <c r="D535" s="1"/>
      <c r="E535" s="53" t="str">
        <f t="shared" si="122"/>
        <v>ALL BOYS</v>
      </c>
      <c r="F535" s="53" t="s">
        <v>63</v>
      </c>
      <c r="G535" s="53" t="str">
        <f>V133</f>
        <v>ESTUDIANTES</v>
      </c>
      <c r="H535" s="1"/>
      <c r="I535" s="1"/>
      <c r="J535" s="1"/>
      <c r="K535" s="53" t="str">
        <f>V156</f>
        <v>ALMAGRO</v>
      </c>
      <c r="L535" s="53" t="s">
        <v>63</v>
      </c>
      <c r="M535" s="53" t="str">
        <f t="shared" si="121"/>
        <v>ATLANTA</v>
      </c>
      <c r="N535" s="53"/>
      <c r="O535" s="55"/>
      <c r="P535" s="55"/>
      <c r="Q535" s="55"/>
      <c r="R535" s="55"/>
      <c r="S535" s="55"/>
    </row>
    <row r="536" ht="18.0" customHeight="1">
      <c r="B536" s="1"/>
      <c r="C536" s="1"/>
      <c r="D536" s="1"/>
      <c r="E536" s="53" t="str">
        <f t="shared" si="122"/>
        <v>AGROPECUARIO ARG.</v>
      </c>
      <c r="F536" s="53" t="s">
        <v>63</v>
      </c>
      <c r="G536" s="53" t="str">
        <f>V132</f>
        <v>CHACARITA JRS.</v>
      </c>
      <c r="H536" s="1"/>
      <c r="I536" s="1"/>
      <c r="J536" s="1"/>
      <c r="K536" s="53" t="str">
        <f>V155</f>
        <v>DEF. DE BELGRANO</v>
      </c>
      <c r="L536" s="53" t="s">
        <v>63</v>
      </c>
      <c r="M536" s="53" t="str">
        <f t="shared" si="121"/>
        <v>DEF. UNIDOS</v>
      </c>
      <c r="N536" s="53"/>
      <c r="O536" s="55"/>
      <c r="P536" s="55"/>
      <c r="Q536" s="55"/>
      <c r="R536" s="55"/>
      <c r="S536" s="55"/>
    </row>
    <row r="537" ht="18.0" customHeight="1">
      <c r="B537" s="1"/>
      <c r="C537" s="1"/>
      <c r="D537" s="1"/>
      <c r="E537" s="53" t="str">
        <f t="shared" si="122"/>
        <v>GMO. BROWN (P.M.)</v>
      </c>
      <c r="F537" s="53" t="s">
        <v>63</v>
      </c>
      <c r="G537" s="53" t="str">
        <f>V131</f>
        <v>SAN MARTÍN (TUC.)</v>
      </c>
      <c r="H537" s="1"/>
      <c r="I537" s="1"/>
      <c r="J537" s="1"/>
      <c r="K537" s="53" t="str">
        <f>V154</f>
        <v>CHACO FOR EVER</v>
      </c>
      <c r="L537" s="53" t="s">
        <v>63</v>
      </c>
      <c r="M537" s="53" t="str">
        <f t="shared" ref="M537:M538" si="123">V151</f>
        <v>DEP. MADRYN</v>
      </c>
      <c r="N537" s="53"/>
      <c r="O537" s="55"/>
      <c r="P537" s="55"/>
      <c r="Q537" s="55"/>
      <c r="R537" s="55"/>
      <c r="S537" s="55"/>
    </row>
    <row r="538" ht="18.0" customHeight="1">
      <c r="B538" s="1"/>
      <c r="C538" s="1"/>
      <c r="D538" s="1"/>
      <c r="E538" s="53" t="str">
        <f t="shared" si="122"/>
        <v>SAN MARTÍN (S.J.)</v>
      </c>
      <c r="F538" s="53" t="s">
        <v>63</v>
      </c>
      <c r="G538" s="53" t="str">
        <f>V130</f>
        <v>ARSENAL F.C.</v>
      </c>
      <c r="H538" s="1"/>
      <c r="I538" s="1"/>
      <c r="J538" s="1"/>
      <c r="K538" s="53" t="str">
        <f>V153</f>
        <v>SAN TELMO</v>
      </c>
      <c r="L538" s="53" t="s">
        <v>63</v>
      </c>
      <c r="M538" s="53" t="str">
        <f t="shared" si="123"/>
        <v>AT. DE RAFAELA</v>
      </c>
      <c r="N538" s="53"/>
      <c r="O538" s="55"/>
      <c r="P538" s="55"/>
      <c r="Q538" s="55"/>
      <c r="R538" s="55"/>
      <c r="S538" s="55"/>
    </row>
    <row r="539" ht="18.0" customHeight="1">
      <c r="B539" s="1"/>
      <c r="C539" s="1"/>
      <c r="D539" s="1"/>
      <c r="E539" s="53"/>
      <c r="F539" s="53"/>
      <c r="G539" s="53"/>
      <c r="H539" s="1"/>
      <c r="I539" s="1"/>
      <c r="J539" s="1"/>
      <c r="K539" s="53"/>
      <c r="L539" s="53"/>
      <c r="M539" s="53"/>
      <c r="N539" s="53"/>
      <c r="O539" s="55"/>
      <c r="P539" s="55"/>
      <c r="Q539" s="55"/>
      <c r="R539" s="55"/>
      <c r="S539" s="55"/>
    </row>
    <row r="540" ht="18.0" customHeight="1">
      <c r="B540" s="1"/>
      <c r="C540" s="1"/>
      <c r="D540" s="1"/>
      <c r="E540" s="53"/>
      <c r="F540" s="53"/>
      <c r="G540" s="56" t="s">
        <v>64</v>
      </c>
      <c r="H540" s="57" t="str">
        <f>E529</f>
        <v>G. Y ESGRIMA (J.)</v>
      </c>
      <c r="I540" s="58"/>
      <c r="J540" s="59" t="s">
        <v>63</v>
      </c>
      <c r="K540" s="60" t="str">
        <f>M529</f>
        <v>G. Y TIRO (S.)</v>
      </c>
      <c r="L540" s="53"/>
      <c r="M540" s="53"/>
      <c r="N540" s="53"/>
      <c r="O540" s="55"/>
      <c r="P540" s="55"/>
      <c r="Q540" s="55"/>
      <c r="R540" s="55"/>
      <c r="S540" s="55"/>
    </row>
    <row r="541" ht="12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53"/>
      <c r="O541" s="55"/>
      <c r="P541" s="55"/>
      <c r="Q541" s="55"/>
      <c r="R541" s="55"/>
      <c r="S541" s="55"/>
    </row>
    <row r="542" ht="12.75" customHeight="1">
      <c r="B542" s="1"/>
      <c r="C542" s="1"/>
      <c r="D542" s="1"/>
      <c r="E542" s="51" t="s">
        <v>95</v>
      </c>
      <c r="H542" s="1"/>
      <c r="I542" s="1"/>
      <c r="J542" s="1"/>
      <c r="K542" s="51" t="s">
        <v>95</v>
      </c>
      <c r="N542" s="53"/>
      <c r="O542" s="55"/>
      <c r="P542" s="55"/>
      <c r="Q542" s="55"/>
      <c r="R542" s="55"/>
      <c r="S542" s="55"/>
    </row>
    <row r="543" ht="12.75" customHeight="1">
      <c r="B543" s="1"/>
      <c r="C543" s="1"/>
      <c r="D543" s="1"/>
      <c r="E543" s="65"/>
      <c r="F543" s="65"/>
      <c r="G543" s="65"/>
      <c r="H543" s="1"/>
      <c r="I543" s="1"/>
      <c r="J543" s="1"/>
      <c r="K543" s="65"/>
      <c r="L543" s="65"/>
      <c r="M543" s="65"/>
      <c r="N543" s="53"/>
      <c r="O543" s="55"/>
      <c r="P543" s="55"/>
      <c r="Q543" s="55"/>
      <c r="R543" s="55"/>
      <c r="S543" s="55"/>
    </row>
    <row r="544" ht="18.0" customHeight="1">
      <c r="B544" s="1"/>
      <c r="C544" s="1"/>
      <c r="D544" s="1"/>
      <c r="E544" s="54" t="s">
        <v>62</v>
      </c>
      <c r="F544" s="53"/>
      <c r="G544" s="53" t="str">
        <f>V129</f>
        <v>SAN MARTÍN (S.J.)</v>
      </c>
      <c r="H544" s="1"/>
      <c r="I544" s="1"/>
      <c r="J544" s="1"/>
      <c r="K544" s="53" t="str">
        <f>V152</f>
        <v>AT. DE RAFAELA</v>
      </c>
      <c r="L544" s="53"/>
      <c r="M544" s="54" t="s">
        <v>62</v>
      </c>
      <c r="N544" s="53"/>
      <c r="O544" s="55"/>
      <c r="P544" s="55"/>
      <c r="Q544" s="55"/>
      <c r="R544" s="55"/>
      <c r="S544" s="55"/>
    </row>
    <row r="545" ht="18.0" customHeight="1">
      <c r="B545" s="1"/>
      <c r="C545" s="1"/>
      <c r="D545" s="1"/>
      <c r="E545" s="53" t="str">
        <f t="shared" ref="E545:E548" si="124">V130</f>
        <v>ARSENAL F.C.</v>
      </c>
      <c r="F545" s="53" t="s">
        <v>63</v>
      </c>
      <c r="G545" s="53" t="str">
        <f>V128</f>
        <v>GMO. BROWN (P.M.)</v>
      </c>
      <c r="H545" s="1"/>
      <c r="I545" s="1"/>
      <c r="J545" s="1"/>
      <c r="K545" s="53" t="str">
        <f>V151</f>
        <v>DEP. MADRYN</v>
      </c>
      <c r="L545" s="53" t="s">
        <v>63</v>
      </c>
      <c r="M545" s="53" t="str">
        <f t="shared" ref="M545:M550" si="125">V153</f>
        <v>SAN TELMO</v>
      </c>
      <c r="N545" s="53"/>
      <c r="O545" s="55"/>
      <c r="P545" s="55"/>
      <c r="Q545" s="55"/>
      <c r="R545" s="55"/>
      <c r="S545" s="55"/>
    </row>
    <row r="546" ht="18.0" customHeight="1">
      <c r="B546" s="1"/>
      <c r="C546" s="1"/>
      <c r="D546" s="1"/>
      <c r="E546" s="53" t="str">
        <f t="shared" si="124"/>
        <v>SAN MARTÍN (TUC.)</v>
      </c>
      <c r="F546" s="53" t="s">
        <v>63</v>
      </c>
      <c r="G546" s="53" t="str">
        <f>V127</f>
        <v>AGROPECUARIO ARG.</v>
      </c>
      <c r="H546" s="1"/>
      <c r="I546" s="1"/>
      <c r="J546" s="1"/>
      <c r="K546" s="53" t="str">
        <f>V148</f>
        <v>DEF. UNIDOS</v>
      </c>
      <c r="L546" s="53" t="s">
        <v>63</v>
      </c>
      <c r="M546" s="53" t="str">
        <f t="shared" si="125"/>
        <v>CHACO FOR EVER</v>
      </c>
      <c r="N546" s="1"/>
    </row>
    <row r="547" ht="18.0" customHeight="1">
      <c r="B547" s="1"/>
      <c r="C547" s="1"/>
      <c r="D547" s="1"/>
      <c r="E547" s="53" t="str">
        <f t="shared" si="124"/>
        <v>CHACARITA JRS.</v>
      </c>
      <c r="F547" s="53" t="s">
        <v>63</v>
      </c>
      <c r="G547" s="53" t="str">
        <f>V126</f>
        <v>ALL BOYS</v>
      </c>
      <c r="H547" s="1"/>
      <c r="I547" s="1"/>
      <c r="J547" s="1"/>
      <c r="K547" s="53" t="str">
        <f>V147</f>
        <v>ATLANTA</v>
      </c>
      <c r="L547" s="53" t="s">
        <v>63</v>
      </c>
      <c r="M547" s="53" t="str">
        <f t="shared" si="125"/>
        <v>DEF. DE BELGRANO</v>
      </c>
      <c r="N547" s="1"/>
    </row>
    <row r="548" ht="18.0" customHeight="1">
      <c r="B548" s="1"/>
      <c r="C548" s="1"/>
      <c r="D548" s="1"/>
      <c r="E548" s="53" t="str">
        <f t="shared" si="124"/>
        <v>ESTUDIANTES</v>
      </c>
      <c r="F548" s="53" t="s">
        <v>63</v>
      </c>
      <c r="G548" s="53" t="str">
        <f>V125</f>
        <v>T. SUÁREZ</v>
      </c>
      <c r="H548" s="1"/>
      <c r="I548" s="1"/>
      <c r="J548" s="1"/>
      <c r="K548" s="53" t="str">
        <f>V146</f>
        <v>ALTE. BROWN</v>
      </c>
      <c r="L548" s="53" t="s">
        <v>63</v>
      </c>
      <c r="M548" s="53" t="str">
        <f t="shared" si="125"/>
        <v>ALMAGRO</v>
      </c>
      <c r="N548" s="1"/>
    </row>
    <row r="549" ht="18.0" customHeight="1">
      <c r="B549" s="1"/>
      <c r="C549" s="1"/>
      <c r="D549" s="1"/>
      <c r="E549" s="53" t="str">
        <f t="shared" ref="E549:E550" si="126">V136</f>
        <v>TALLERES (R.E.)</v>
      </c>
      <c r="F549" s="53" t="s">
        <v>63</v>
      </c>
      <c r="G549" s="53" t="str">
        <f>V124</f>
        <v>PATRONATO (P.)</v>
      </c>
      <c r="H549" s="1"/>
      <c r="I549" s="1"/>
      <c r="J549" s="1"/>
      <c r="K549" s="53" t="str">
        <f>V145</f>
        <v>COLÓN</v>
      </c>
      <c r="L549" s="53" t="s">
        <v>63</v>
      </c>
      <c r="M549" s="53" t="str">
        <f t="shared" si="125"/>
        <v>BROWN (AD.)</v>
      </c>
      <c r="N549" s="1"/>
    </row>
    <row r="550" ht="18.0" customHeight="1">
      <c r="B550" s="1"/>
      <c r="C550" s="1"/>
      <c r="D550" s="1"/>
      <c r="E550" s="53" t="str">
        <f t="shared" si="126"/>
        <v>QUILMES A.C.</v>
      </c>
      <c r="F550" s="53" t="s">
        <v>63</v>
      </c>
      <c r="G550" s="53" t="str">
        <f>V123</f>
        <v>RACING (CBA.)</v>
      </c>
      <c r="H550" s="1"/>
      <c r="I550" s="1"/>
      <c r="J550" s="1"/>
      <c r="K550" s="53" t="str">
        <f>V144</f>
        <v>ESTUDIANTES (R. IV)</v>
      </c>
      <c r="L550" s="53" t="s">
        <v>63</v>
      </c>
      <c r="M550" s="53" t="str">
        <f t="shared" si="125"/>
        <v>TEMPERLEY</v>
      </c>
      <c r="N550" s="1"/>
    </row>
    <row r="551" ht="18.0" customHeight="1">
      <c r="B551" s="1"/>
      <c r="C551" s="1"/>
      <c r="D551" s="1"/>
      <c r="E551" s="53" t="str">
        <f t="shared" ref="E551:E553" si="127">V115</f>
        <v>SAN MIGUEL</v>
      </c>
      <c r="F551" s="53" t="s">
        <v>63</v>
      </c>
      <c r="G551" s="53" t="str">
        <f>V122</f>
        <v>ALVARADO (M.D.P.)</v>
      </c>
      <c r="H551" s="1"/>
      <c r="I551" s="1"/>
      <c r="J551" s="1"/>
      <c r="K551" s="53" t="str">
        <f>V143</f>
        <v>ALDOSIVI (M.D.P.)</v>
      </c>
      <c r="L551" s="53" t="s">
        <v>63</v>
      </c>
      <c r="M551" s="53" t="str">
        <f t="shared" ref="M551:M553" si="128">V138</f>
        <v>DEP. MORÓN</v>
      </c>
      <c r="N551" s="1"/>
    </row>
    <row r="552" ht="18.0" customHeight="1">
      <c r="B552" s="1"/>
      <c r="C552" s="1"/>
      <c r="D552" s="1"/>
      <c r="E552" s="53" t="str">
        <f t="shared" si="127"/>
        <v>FERRO CARRIL OESTE</v>
      </c>
      <c r="F552" s="53" t="s">
        <v>63</v>
      </c>
      <c r="G552" s="53" t="str">
        <f>V121</f>
        <v>GÜEMES (S.E.)</v>
      </c>
      <c r="H552" s="1"/>
      <c r="I552" s="1"/>
      <c r="J552" s="1"/>
      <c r="K552" s="53" t="str">
        <f>V142</f>
        <v>MITRE (S.E.)</v>
      </c>
      <c r="L552" s="53" t="s">
        <v>63</v>
      </c>
      <c r="M552" s="53" t="str">
        <f t="shared" si="128"/>
        <v>NVA. CHICAGO</v>
      </c>
      <c r="N552" s="1"/>
    </row>
    <row r="553" ht="18.0" customHeight="1">
      <c r="B553" s="1"/>
      <c r="C553" s="1"/>
      <c r="D553" s="1"/>
      <c r="E553" s="53" t="str">
        <f t="shared" si="127"/>
        <v>DEP. MAIPÚ (MZA.)</v>
      </c>
      <c r="F553" s="53" t="s">
        <v>63</v>
      </c>
      <c r="G553" s="53" t="str">
        <f>V118</f>
        <v>G. Y ESGRIMA (J.)</v>
      </c>
      <c r="H553" s="1"/>
      <c r="I553" s="1"/>
      <c r="J553" s="1"/>
      <c r="K553" s="53" t="str">
        <f>V141</f>
        <v>G. Y TIRO (S.)</v>
      </c>
      <c r="L553" s="53" t="s">
        <v>63</v>
      </c>
      <c r="M553" s="53" t="str">
        <f t="shared" si="128"/>
        <v>G. Y ESGRIMA (MZA.)</v>
      </c>
      <c r="N553" s="1"/>
    </row>
    <row r="554" ht="18.0" customHeight="1">
      <c r="B554" s="1"/>
      <c r="C554" s="1"/>
      <c r="D554" s="1"/>
      <c r="E554" s="53"/>
      <c r="F554" s="53"/>
      <c r="G554" s="53"/>
      <c r="H554" s="1"/>
      <c r="I554" s="1"/>
      <c r="J554" s="1"/>
      <c r="K554" s="53"/>
      <c r="L554" s="53"/>
      <c r="M554" s="53"/>
      <c r="N554" s="1"/>
    </row>
    <row r="555" ht="18.0" customHeight="1">
      <c r="B555" s="1"/>
      <c r="C555" s="1"/>
      <c r="D555" s="1"/>
      <c r="E555" s="53"/>
      <c r="F555" s="53"/>
      <c r="G555" s="56" t="s">
        <v>64</v>
      </c>
      <c r="H555" s="57" t="str">
        <f>K544</f>
        <v>AT. DE RAFAELA</v>
      </c>
      <c r="I555" s="58"/>
      <c r="J555" s="59" t="s">
        <v>63</v>
      </c>
      <c r="K555" s="60" t="str">
        <f>G544</f>
        <v>SAN MARTÍN (S.J.)</v>
      </c>
      <c r="L555" s="53"/>
      <c r="M555" s="53"/>
      <c r="N555" s="1"/>
    </row>
    <row r="556" ht="12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ht="18.0" customHeight="1">
      <c r="B557" s="1"/>
      <c r="C557" s="1"/>
      <c r="D557" s="1"/>
      <c r="E557" s="51" t="s">
        <v>96</v>
      </c>
      <c r="H557" s="1"/>
      <c r="I557" s="1"/>
      <c r="J557" s="1"/>
      <c r="K557" s="51" t="s">
        <v>96</v>
      </c>
      <c r="N557" s="1"/>
    </row>
    <row r="558" ht="12.75" customHeight="1">
      <c r="B558" s="1"/>
      <c r="C558" s="1"/>
      <c r="D558" s="1"/>
      <c r="E558" s="65"/>
      <c r="F558" s="65"/>
      <c r="G558" s="65"/>
      <c r="H558" s="1"/>
      <c r="I558" s="1"/>
      <c r="J558" s="1"/>
      <c r="K558" s="65"/>
      <c r="L558" s="65"/>
      <c r="M558" s="65"/>
      <c r="N558" s="1"/>
    </row>
    <row r="559" ht="18.0" customHeight="1">
      <c r="B559" s="1"/>
      <c r="C559" s="1"/>
      <c r="D559" s="1"/>
      <c r="E559" s="53" t="str">
        <f t="shared" ref="E559:E560" si="129">V117</f>
        <v>DEP. MAIPÚ (MZA.)</v>
      </c>
      <c r="F559" s="53"/>
      <c r="G559" s="54" t="s">
        <v>62</v>
      </c>
      <c r="H559" s="1"/>
      <c r="I559" s="1"/>
      <c r="J559" s="1"/>
      <c r="K559" s="54" t="s">
        <v>62</v>
      </c>
      <c r="L559" s="53"/>
      <c r="M559" s="53" t="str">
        <f t="shared" ref="M559:M567" si="130">V140</f>
        <v>G. Y ESGRIMA (MZA.)</v>
      </c>
      <c r="N559" s="1"/>
    </row>
    <row r="560" ht="18.0" customHeight="1">
      <c r="B560" s="1"/>
      <c r="C560" s="1"/>
      <c r="D560" s="1"/>
      <c r="E560" s="53" t="str">
        <f t="shared" si="129"/>
        <v>G. Y ESGRIMA (J.)</v>
      </c>
      <c r="F560" s="53" t="s">
        <v>63</v>
      </c>
      <c r="G560" s="53" t="str">
        <f>V116</f>
        <v>FERRO CARRIL OESTE</v>
      </c>
      <c r="H560" s="1"/>
      <c r="I560" s="1"/>
      <c r="J560" s="1"/>
      <c r="K560" s="53" t="str">
        <f>V139</f>
        <v>NVA. CHICAGO</v>
      </c>
      <c r="L560" s="53" t="s">
        <v>63</v>
      </c>
      <c r="M560" s="53" t="str">
        <f t="shared" si="130"/>
        <v>G. Y TIRO (S.)</v>
      </c>
      <c r="N560" s="1"/>
    </row>
    <row r="561" ht="18.0" customHeight="1">
      <c r="B561" s="1"/>
      <c r="C561" s="1"/>
      <c r="D561" s="1"/>
      <c r="E561" s="53" t="str">
        <f t="shared" ref="E561:E568" si="131">V121</f>
        <v>GÜEMES (S.E.)</v>
      </c>
      <c r="F561" s="53" t="s">
        <v>63</v>
      </c>
      <c r="G561" s="53" t="str">
        <f>V115</f>
        <v>SAN MIGUEL</v>
      </c>
      <c r="H561" s="1"/>
      <c r="I561" s="1"/>
      <c r="J561" s="1"/>
      <c r="K561" s="53" t="str">
        <f>V138</f>
        <v>DEP. MORÓN</v>
      </c>
      <c r="L561" s="53" t="s">
        <v>63</v>
      </c>
      <c r="M561" s="53" t="str">
        <f t="shared" si="130"/>
        <v>MITRE (S.E.)</v>
      </c>
      <c r="N561" s="1"/>
    </row>
    <row r="562" ht="18.0" customHeight="1">
      <c r="B562" s="1"/>
      <c r="C562" s="1"/>
      <c r="D562" s="1"/>
      <c r="E562" s="53" t="str">
        <f t="shared" si="131"/>
        <v>ALVARADO (M.D.P.)</v>
      </c>
      <c r="F562" s="53" t="s">
        <v>63</v>
      </c>
      <c r="G562" s="53" t="str">
        <f>V137</f>
        <v>QUILMES A.C.</v>
      </c>
      <c r="H562" s="1"/>
      <c r="I562" s="1"/>
      <c r="J562" s="1"/>
      <c r="K562" s="53" t="str">
        <f>V158</f>
        <v>TEMPERLEY</v>
      </c>
      <c r="L562" s="53" t="s">
        <v>63</v>
      </c>
      <c r="M562" s="53" t="str">
        <f t="shared" si="130"/>
        <v>ALDOSIVI (M.D.P.)</v>
      </c>
      <c r="N562" s="1"/>
    </row>
    <row r="563" ht="18.0" customHeight="1">
      <c r="B563" s="1"/>
      <c r="C563" s="1"/>
      <c r="D563" s="1"/>
      <c r="E563" s="53" t="str">
        <f t="shared" si="131"/>
        <v>RACING (CBA.)</v>
      </c>
      <c r="F563" s="53" t="s">
        <v>63</v>
      </c>
      <c r="G563" s="53" t="str">
        <f>V136</f>
        <v>TALLERES (R.E.)</v>
      </c>
      <c r="H563" s="1"/>
      <c r="I563" s="1"/>
      <c r="J563" s="1"/>
      <c r="K563" s="53" t="str">
        <f>V157</f>
        <v>BROWN (AD.)</v>
      </c>
      <c r="L563" s="53" t="s">
        <v>63</v>
      </c>
      <c r="M563" s="53" t="str">
        <f t="shared" si="130"/>
        <v>ESTUDIANTES (R. IV)</v>
      </c>
      <c r="N563" s="1"/>
    </row>
    <row r="564" ht="18.0" customHeight="1">
      <c r="B564" s="1"/>
      <c r="C564" s="1"/>
      <c r="D564" s="1"/>
      <c r="E564" s="53" t="str">
        <f t="shared" si="131"/>
        <v>PATRONATO (P.)</v>
      </c>
      <c r="F564" s="53" t="s">
        <v>63</v>
      </c>
      <c r="G564" s="53" t="str">
        <f>V133</f>
        <v>ESTUDIANTES</v>
      </c>
      <c r="H564" s="1"/>
      <c r="I564" s="1"/>
      <c r="J564" s="1"/>
      <c r="K564" s="53" t="str">
        <f>V156</f>
        <v>ALMAGRO</v>
      </c>
      <c r="L564" s="53" t="s">
        <v>63</v>
      </c>
      <c r="M564" s="53" t="str">
        <f t="shared" si="130"/>
        <v>COLÓN</v>
      </c>
      <c r="N564" s="1"/>
    </row>
    <row r="565" ht="18.0" customHeight="1">
      <c r="B565" s="1"/>
      <c r="C565" s="1"/>
      <c r="D565" s="1"/>
      <c r="E565" s="53" t="str">
        <f t="shared" si="131"/>
        <v>T. SUÁREZ</v>
      </c>
      <c r="F565" s="53" t="s">
        <v>63</v>
      </c>
      <c r="G565" s="53" t="str">
        <f>V132</f>
        <v>CHACARITA JRS.</v>
      </c>
      <c r="H565" s="1"/>
      <c r="I565" s="1"/>
      <c r="J565" s="1"/>
      <c r="K565" s="53" t="str">
        <f>V155</f>
        <v>DEF. DE BELGRANO</v>
      </c>
      <c r="L565" s="53" t="s">
        <v>63</v>
      </c>
      <c r="M565" s="53" t="str">
        <f t="shared" si="130"/>
        <v>ALTE. BROWN</v>
      </c>
      <c r="N565" s="1"/>
    </row>
    <row r="566" ht="18.0" customHeight="1">
      <c r="B566" s="1"/>
      <c r="C566" s="1"/>
      <c r="D566" s="1"/>
      <c r="E566" s="53" t="str">
        <f t="shared" si="131"/>
        <v>ALL BOYS</v>
      </c>
      <c r="F566" s="53" t="s">
        <v>63</v>
      </c>
      <c r="G566" s="53" t="str">
        <f>V131</f>
        <v>SAN MARTÍN (TUC.)</v>
      </c>
      <c r="H566" s="1"/>
      <c r="I566" s="1"/>
      <c r="J566" s="1"/>
      <c r="K566" s="53" t="str">
        <f>V154</f>
        <v>CHACO FOR EVER</v>
      </c>
      <c r="L566" s="53" t="s">
        <v>63</v>
      </c>
      <c r="M566" s="53" t="str">
        <f t="shared" si="130"/>
        <v>ATLANTA</v>
      </c>
      <c r="N566" s="1"/>
    </row>
    <row r="567" ht="18.0" customHeight="1">
      <c r="B567" s="1"/>
      <c r="C567" s="1"/>
      <c r="D567" s="1"/>
      <c r="E567" s="53" t="str">
        <f t="shared" si="131"/>
        <v>AGROPECUARIO ARG.</v>
      </c>
      <c r="F567" s="53" t="s">
        <v>63</v>
      </c>
      <c r="G567" s="53" t="str">
        <f>V130</f>
        <v>ARSENAL F.C.</v>
      </c>
      <c r="H567" s="1"/>
      <c r="I567" s="1"/>
      <c r="J567" s="1"/>
      <c r="K567" s="53" t="str">
        <f>V153</f>
        <v>SAN TELMO</v>
      </c>
      <c r="L567" s="53" t="s">
        <v>63</v>
      </c>
      <c r="M567" s="53" t="str">
        <f t="shared" si="130"/>
        <v>DEF. UNIDOS</v>
      </c>
      <c r="N567" s="1"/>
    </row>
    <row r="568" ht="18.0" customHeight="1">
      <c r="B568" s="1"/>
      <c r="C568" s="1"/>
      <c r="D568" s="1"/>
      <c r="E568" s="53" t="str">
        <f t="shared" si="131"/>
        <v>GMO. BROWN (P.M.)</v>
      </c>
      <c r="F568" s="53" t="s">
        <v>63</v>
      </c>
      <c r="G568" s="53" t="str">
        <f>V129</f>
        <v>SAN MARTÍN (S.J.)</v>
      </c>
      <c r="H568" s="1"/>
      <c r="I568" s="1"/>
      <c r="J568" s="1"/>
      <c r="K568" s="53" t="str">
        <f>V152</f>
        <v>AT. DE RAFAELA</v>
      </c>
      <c r="L568" s="53" t="s">
        <v>63</v>
      </c>
      <c r="M568" s="53" t="str">
        <f>V151</f>
        <v>DEP. MADRYN</v>
      </c>
      <c r="N568" s="1"/>
    </row>
    <row r="569" ht="18.0" customHeight="1">
      <c r="B569" s="1"/>
      <c r="C569" s="1"/>
      <c r="D569" s="1"/>
      <c r="E569" s="53"/>
      <c r="F569" s="53"/>
      <c r="G569" s="53"/>
      <c r="H569" s="1"/>
      <c r="I569" s="1"/>
      <c r="J569" s="1"/>
      <c r="K569" s="53"/>
      <c r="L569" s="53"/>
      <c r="M569" s="53"/>
      <c r="N569" s="1"/>
    </row>
    <row r="570" ht="18.0" customHeight="1">
      <c r="B570" s="1"/>
      <c r="C570" s="1"/>
      <c r="D570" s="1"/>
      <c r="E570" s="53"/>
      <c r="F570" s="53"/>
      <c r="G570" s="56" t="s">
        <v>64</v>
      </c>
      <c r="H570" s="57" t="str">
        <f>E559</f>
        <v>DEP. MAIPÚ (MZA.)</v>
      </c>
      <c r="I570" s="58"/>
      <c r="J570" s="59" t="s">
        <v>63</v>
      </c>
      <c r="K570" s="60" t="str">
        <f>M559</f>
        <v>G. Y ESGRIMA (MZA.)</v>
      </c>
      <c r="L570" s="53"/>
      <c r="M570" s="53"/>
      <c r="N570" s="1"/>
    </row>
    <row r="571" ht="12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ht="18.0" customHeight="1">
      <c r="B572" s="1"/>
      <c r="C572" s="1"/>
      <c r="D572" s="1"/>
      <c r="E572" s="51" t="s">
        <v>97</v>
      </c>
      <c r="H572" s="1"/>
      <c r="I572" s="1"/>
      <c r="J572" s="1"/>
      <c r="K572" s="51" t="s">
        <v>97</v>
      </c>
      <c r="N572" s="1"/>
    </row>
    <row r="573" ht="12.75" customHeight="1">
      <c r="B573" s="1"/>
      <c r="C573" s="1"/>
      <c r="D573" s="1"/>
      <c r="E573" s="65"/>
      <c r="F573" s="65"/>
      <c r="G573" s="65"/>
      <c r="H573" s="1"/>
      <c r="I573" s="1"/>
      <c r="J573" s="1"/>
      <c r="K573" s="65"/>
      <c r="L573" s="65"/>
      <c r="M573" s="65"/>
      <c r="N573" s="1"/>
    </row>
    <row r="574" ht="18.0" customHeight="1">
      <c r="B574" s="1"/>
      <c r="C574" s="1"/>
      <c r="D574" s="1"/>
      <c r="E574" s="54" t="s">
        <v>62</v>
      </c>
      <c r="F574" s="53"/>
      <c r="G574" s="53" t="str">
        <f>V128</f>
        <v>GMO. BROWN (P.M.)</v>
      </c>
      <c r="H574" s="1"/>
      <c r="I574" s="1"/>
      <c r="J574" s="1"/>
      <c r="K574" s="53" t="str">
        <f>V151</f>
        <v>DEP. MADRYN</v>
      </c>
      <c r="L574" s="53"/>
      <c r="M574" s="54" t="s">
        <v>62</v>
      </c>
      <c r="N574" s="1"/>
    </row>
    <row r="575" ht="18.0" customHeight="1">
      <c r="B575" s="1"/>
      <c r="C575" s="1"/>
      <c r="D575" s="1"/>
      <c r="E575" s="53" t="str">
        <f t="shared" ref="E575:E579" si="132">V129</f>
        <v>SAN MARTÍN (S.J.)</v>
      </c>
      <c r="F575" s="53" t="s">
        <v>63</v>
      </c>
      <c r="G575" s="53" t="str">
        <f>V127</f>
        <v>AGROPECUARIO ARG.</v>
      </c>
      <c r="H575" s="1"/>
      <c r="I575" s="1"/>
      <c r="J575" s="1"/>
      <c r="K575" s="53" t="str">
        <f>V148</f>
        <v>DEF. UNIDOS</v>
      </c>
      <c r="L575" s="53" t="s">
        <v>63</v>
      </c>
      <c r="M575" s="53" t="str">
        <f t="shared" ref="M575:M581" si="133">V152</f>
        <v>AT. DE RAFAELA</v>
      </c>
      <c r="N575" s="1"/>
    </row>
    <row r="576" ht="18.0" customHeight="1">
      <c r="B576" s="1"/>
      <c r="C576" s="1"/>
      <c r="D576" s="1"/>
      <c r="E576" s="53" t="str">
        <f t="shared" si="132"/>
        <v>ARSENAL F.C.</v>
      </c>
      <c r="F576" s="53" t="s">
        <v>63</v>
      </c>
      <c r="G576" s="53" t="str">
        <f>V126</f>
        <v>ALL BOYS</v>
      </c>
      <c r="H576" s="1"/>
      <c r="I576" s="1"/>
      <c r="J576" s="1"/>
      <c r="K576" s="53" t="str">
        <f>V147</f>
        <v>ATLANTA</v>
      </c>
      <c r="L576" s="53" t="s">
        <v>63</v>
      </c>
      <c r="M576" s="53" t="str">
        <f t="shared" si="133"/>
        <v>SAN TELMO</v>
      </c>
      <c r="N576" s="1"/>
    </row>
    <row r="577" ht="18.0" customHeight="1">
      <c r="B577" s="1"/>
      <c r="C577" s="1"/>
      <c r="D577" s="1"/>
      <c r="E577" s="53" t="str">
        <f t="shared" si="132"/>
        <v>SAN MARTÍN (TUC.)</v>
      </c>
      <c r="F577" s="53" t="s">
        <v>63</v>
      </c>
      <c r="G577" s="53" t="str">
        <f>V125</f>
        <v>T. SUÁREZ</v>
      </c>
      <c r="H577" s="1"/>
      <c r="I577" s="1"/>
      <c r="J577" s="1"/>
      <c r="K577" s="53" t="str">
        <f>V146</f>
        <v>ALTE. BROWN</v>
      </c>
      <c r="L577" s="53" t="s">
        <v>63</v>
      </c>
      <c r="M577" s="53" t="str">
        <f t="shared" si="133"/>
        <v>CHACO FOR EVER</v>
      </c>
      <c r="N577" s="1"/>
    </row>
    <row r="578" ht="18.0" customHeight="1">
      <c r="B578" s="1"/>
      <c r="C578" s="1"/>
      <c r="D578" s="1"/>
      <c r="E578" s="53" t="str">
        <f t="shared" si="132"/>
        <v>CHACARITA JRS.</v>
      </c>
      <c r="F578" s="53" t="s">
        <v>63</v>
      </c>
      <c r="G578" s="53" t="str">
        <f>V124</f>
        <v>PATRONATO (P.)</v>
      </c>
      <c r="H578" s="1"/>
      <c r="I578" s="1"/>
      <c r="J578" s="1"/>
      <c r="K578" s="53" t="str">
        <f>V145</f>
        <v>COLÓN</v>
      </c>
      <c r="L578" s="53" t="s">
        <v>63</v>
      </c>
      <c r="M578" s="53" t="str">
        <f t="shared" si="133"/>
        <v>DEF. DE BELGRANO</v>
      </c>
      <c r="N578" s="1"/>
    </row>
    <row r="579" ht="18.0" customHeight="1">
      <c r="B579" s="1"/>
      <c r="C579" s="1"/>
      <c r="D579" s="1"/>
      <c r="E579" s="53" t="str">
        <f t="shared" si="132"/>
        <v>ESTUDIANTES</v>
      </c>
      <c r="F579" s="53" t="s">
        <v>63</v>
      </c>
      <c r="G579" s="53" t="str">
        <f>V123</f>
        <v>RACING (CBA.)</v>
      </c>
      <c r="H579" s="1"/>
      <c r="I579" s="1"/>
      <c r="J579" s="1"/>
      <c r="K579" s="53" t="str">
        <f>V144</f>
        <v>ESTUDIANTES (R. IV)</v>
      </c>
      <c r="L579" s="53" t="s">
        <v>63</v>
      </c>
      <c r="M579" s="53" t="str">
        <f t="shared" si="133"/>
        <v>ALMAGRO</v>
      </c>
      <c r="N579" s="1"/>
    </row>
    <row r="580" ht="18.0" customHeight="1">
      <c r="B580" s="1"/>
      <c r="C580" s="1"/>
      <c r="D580" s="1"/>
      <c r="E580" s="53" t="str">
        <f t="shared" ref="E580:E581" si="134">V136</f>
        <v>TALLERES (R.E.)</v>
      </c>
      <c r="F580" s="53" t="s">
        <v>63</v>
      </c>
      <c r="G580" s="53" t="str">
        <f>V122</f>
        <v>ALVARADO (M.D.P.)</v>
      </c>
      <c r="H580" s="1"/>
      <c r="I580" s="1"/>
      <c r="J580" s="1"/>
      <c r="K580" s="53" t="str">
        <f>V143</f>
        <v>ALDOSIVI (M.D.P.)</v>
      </c>
      <c r="L580" s="53" t="s">
        <v>63</v>
      </c>
      <c r="M580" s="53" t="str">
        <f t="shared" si="133"/>
        <v>BROWN (AD.)</v>
      </c>
      <c r="N580" s="1"/>
    </row>
    <row r="581" ht="18.0" customHeight="1">
      <c r="B581" s="1"/>
      <c r="C581" s="1"/>
      <c r="D581" s="1"/>
      <c r="E581" s="53" t="str">
        <f t="shared" si="134"/>
        <v>QUILMES A.C.</v>
      </c>
      <c r="F581" s="53" t="s">
        <v>63</v>
      </c>
      <c r="G581" s="53" t="str">
        <f>V121</f>
        <v>GÜEMES (S.E.)</v>
      </c>
      <c r="H581" s="1"/>
      <c r="I581" s="1"/>
      <c r="J581" s="1"/>
      <c r="K581" s="53" t="str">
        <f>V142</f>
        <v>MITRE (S.E.)</v>
      </c>
      <c r="L581" s="53" t="s">
        <v>63</v>
      </c>
      <c r="M581" s="53" t="str">
        <f t="shared" si="133"/>
        <v>TEMPERLEY</v>
      </c>
      <c r="N581" s="1"/>
    </row>
    <row r="582" ht="18.0" customHeight="1">
      <c r="B582" s="1"/>
      <c r="C582" s="1"/>
      <c r="D582" s="1"/>
      <c r="E582" s="53" t="str">
        <f t="shared" ref="E582:E583" si="135">V115</f>
        <v>SAN MIGUEL</v>
      </c>
      <c r="F582" s="53" t="s">
        <v>63</v>
      </c>
      <c r="G582" s="53" t="str">
        <f>V118</f>
        <v>G. Y ESGRIMA (J.)</v>
      </c>
      <c r="H582" s="1"/>
      <c r="I582" s="1"/>
      <c r="J582" s="1"/>
      <c r="K582" s="53" t="str">
        <f>V141</f>
        <v>G. Y TIRO (S.)</v>
      </c>
      <c r="L582" s="53" t="s">
        <v>63</v>
      </c>
      <c r="M582" s="53" t="str">
        <f t="shared" ref="M582:M583" si="136">V138</f>
        <v>DEP. MORÓN</v>
      </c>
      <c r="N582" s="1"/>
    </row>
    <row r="583" ht="18.0" customHeight="1">
      <c r="B583" s="1"/>
      <c r="C583" s="1"/>
      <c r="D583" s="1"/>
      <c r="E583" s="53" t="str">
        <f t="shared" si="135"/>
        <v>FERRO CARRIL OESTE</v>
      </c>
      <c r="F583" s="53" t="s">
        <v>63</v>
      </c>
      <c r="G583" s="53" t="str">
        <f>V117</f>
        <v>DEP. MAIPÚ (MZA.)</v>
      </c>
      <c r="H583" s="1"/>
      <c r="I583" s="1"/>
      <c r="J583" s="1"/>
      <c r="K583" s="53" t="str">
        <f>V140</f>
        <v>G. Y ESGRIMA (MZA.)</v>
      </c>
      <c r="L583" s="53" t="s">
        <v>63</v>
      </c>
      <c r="M583" s="53" t="str">
        <f t="shared" si="136"/>
        <v>NVA. CHICAGO</v>
      </c>
      <c r="N583" s="1"/>
    </row>
    <row r="584" ht="18.0" customHeight="1">
      <c r="B584" s="1"/>
      <c r="C584" s="1"/>
      <c r="D584" s="1"/>
      <c r="E584" s="53"/>
      <c r="F584" s="53"/>
      <c r="G584" s="53"/>
      <c r="H584" s="1"/>
      <c r="I584" s="1"/>
      <c r="J584" s="1"/>
      <c r="K584" s="53"/>
      <c r="L584" s="53"/>
      <c r="M584" s="53"/>
      <c r="N584" s="1"/>
    </row>
    <row r="585" ht="18.0" customHeight="1">
      <c r="B585" s="1"/>
      <c r="C585" s="1"/>
      <c r="D585" s="1"/>
      <c r="E585" s="53"/>
      <c r="F585" s="53"/>
      <c r="G585" s="56" t="s">
        <v>64</v>
      </c>
      <c r="H585" s="57" t="str">
        <f>K574</f>
        <v>DEP. MADRYN</v>
      </c>
      <c r="I585" s="58"/>
      <c r="J585" s="59" t="s">
        <v>63</v>
      </c>
      <c r="K585" s="60" t="str">
        <f>G574</f>
        <v>GMO. BROWN (P.M.)</v>
      </c>
      <c r="L585" s="53"/>
      <c r="M585" s="53"/>
      <c r="N585" s="1"/>
    </row>
    <row r="586" ht="12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ht="18.0" customHeight="1">
      <c r="B587" s="1"/>
      <c r="C587" s="1"/>
      <c r="D587" s="1"/>
      <c r="E587" s="51" t="s">
        <v>98</v>
      </c>
      <c r="H587" s="1"/>
      <c r="I587" s="1"/>
      <c r="J587" s="1"/>
      <c r="K587" s="51" t="s">
        <v>98</v>
      </c>
      <c r="N587" s="1"/>
    </row>
    <row r="588" ht="12.75" customHeight="1">
      <c r="B588" s="1"/>
      <c r="C588" s="1"/>
      <c r="D588" s="1"/>
      <c r="E588" s="65"/>
      <c r="F588" s="65"/>
      <c r="G588" s="65"/>
      <c r="H588" s="1"/>
      <c r="I588" s="1"/>
      <c r="J588" s="1"/>
      <c r="K588" s="1"/>
      <c r="L588" s="1"/>
      <c r="M588" s="1"/>
      <c r="N588" s="1"/>
    </row>
    <row r="589" ht="18.0" customHeight="1">
      <c r="B589" s="1"/>
      <c r="C589" s="1"/>
      <c r="D589" s="1"/>
      <c r="E589" s="53" t="str">
        <f t="shared" ref="E589:E591" si="137">V116</f>
        <v>FERRO CARRIL OESTE</v>
      </c>
      <c r="F589" s="53"/>
      <c r="G589" s="54" t="s">
        <v>62</v>
      </c>
      <c r="H589" s="1"/>
      <c r="I589" s="1"/>
      <c r="J589" s="1"/>
      <c r="K589" s="54" t="s">
        <v>62</v>
      </c>
      <c r="L589" s="1"/>
      <c r="M589" s="53" t="str">
        <f t="shared" ref="M589:M598" si="138">V139</f>
        <v>NVA. CHICAGO</v>
      </c>
      <c r="N589" s="1"/>
    </row>
    <row r="590" ht="18.0" customHeight="1">
      <c r="B590" s="1"/>
      <c r="C590" s="1"/>
      <c r="D590" s="1"/>
      <c r="E590" s="53" t="str">
        <f t="shared" si="137"/>
        <v>DEP. MAIPÚ (MZA.)</v>
      </c>
      <c r="F590" s="53" t="s">
        <v>63</v>
      </c>
      <c r="G590" s="53" t="str">
        <f>V115</f>
        <v>SAN MIGUEL</v>
      </c>
      <c r="H590" s="1"/>
      <c r="I590" s="1"/>
      <c r="J590" s="1"/>
      <c r="K590" s="53" t="str">
        <f>V138</f>
        <v>DEP. MORÓN</v>
      </c>
      <c r="L590" s="53" t="s">
        <v>63</v>
      </c>
      <c r="M590" s="53" t="str">
        <f t="shared" si="138"/>
        <v>G. Y ESGRIMA (MZA.)</v>
      </c>
      <c r="N590" s="1"/>
    </row>
    <row r="591" ht="18.0" customHeight="1">
      <c r="B591" s="1"/>
      <c r="C591" s="1"/>
      <c r="D591" s="1"/>
      <c r="E591" s="53" t="str">
        <f t="shared" si="137"/>
        <v>G. Y ESGRIMA (J.)</v>
      </c>
      <c r="F591" s="53" t="s">
        <v>63</v>
      </c>
      <c r="G591" s="53" t="str">
        <f>V137</f>
        <v>QUILMES A.C.</v>
      </c>
      <c r="H591" s="1"/>
      <c r="I591" s="1"/>
      <c r="J591" s="1"/>
      <c r="K591" s="53" t="str">
        <f>V158</f>
        <v>TEMPERLEY</v>
      </c>
      <c r="L591" s="53" t="s">
        <v>63</v>
      </c>
      <c r="M591" s="53" t="str">
        <f t="shared" si="138"/>
        <v>G. Y TIRO (S.)</v>
      </c>
      <c r="N591" s="1"/>
    </row>
    <row r="592" ht="18.0" customHeight="1">
      <c r="B592" s="1"/>
      <c r="C592" s="1"/>
      <c r="D592" s="1"/>
      <c r="E592" s="53" t="str">
        <f t="shared" ref="E592:E598" si="139">V121</f>
        <v>GÜEMES (S.E.)</v>
      </c>
      <c r="F592" s="53" t="s">
        <v>63</v>
      </c>
      <c r="G592" s="53" t="str">
        <f>V136</f>
        <v>TALLERES (R.E.)</v>
      </c>
      <c r="H592" s="1"/>
      <c r="I592" s="1"/>
      <c r="J592" s="1"/>
      <c r="K592" s="53" t="str">
        <f>V157</f>
        <v>BROWN (AD.)</v>
      </c>
      <c r="L592" s="53" t="s">
        <v>63</v>
      </c>
      <c r="M592" s="53" t="str">
        <f t="shared" si="138"/>
        <v>MITRE (S.E.)</v>
      </c>
      <c r="N592" s="1"/>
    </row>
    <row r="593" ht="18.0" customHeight="1">
      <c r="B593" s="1"/>
      <c r="C593" s="1"/>
      <c r="D593" s="1"/>
      <c r="E593" s="53" t="str">
        <f t="shared" si="139"/>
        <v>ALVARADO (M.D.P.)</v>
      </c>
      <c r="F593" s="53" t="s">
        <v>63</v>
      </c>
      <c r="G593" s="53" t="str">
        <f>V133</f>
        <v>ESTUDIANTES</v>
      </c>
      <c r="H593" s="1"/>
      <c r="I593" s="1"/>
      <c r="J593" s="1"/>
      <c r="K593" s="53" t="str">
        <f>V156</f>
        <v>ALMAGRO</v>
      </c>
      <c r="L593" s="53" t="s">
        <v>63</v>
      </c>
      <c r="M593" s="53" t="str">
        <f t="shared" si="138"/>
        <v>ALDOSIVI (M.D.P.)</v>
      </c>
      <c r="N593" s="1"/>
    </row>
    <row r="594" ht="18.0" customHeight="1">
      <c r="B594" s="1"/>
      <c r="C594" s="1"/>
      <c r="D594" s="1"/>
      <c r="E594" s="53" t="str">
        <f t="shared" si="139"/>
        <v>RACING (CBA.)</v>
      </c>
      <c r="F594" s="53" t="s">
        <v>63</v>
      </c>
      <c r="G594" s="53" t="str">
        <f>V132</f>
        <v>CHACARITA JRS.</v>
      </c>
      <c r="H594" s="1"/>
      <c r="I594" s="1"/>
      <c r="J594" s="1"/>
      <c r="K594" s="53" t="str">
        <f>V155</f>
        <v>DEF. DE BELGRANO</v>
      </c>
      <c r="L594" s="53" t="s">
        <v>63</v>
      </c>
      <c r="M594" s="53" t="str">
        <f t="shared" si="138"/>
        <v>ESTUDIANTES (R. IV)</v>
      </c>
      <c r="N594" s="1"/>
    </row>
    <row r="595" ht="18.0" customHeight="1">
      <c r="B595" s="1"/>
      <c r="C595" s="1"/>
      <c r="D595" s="1"/>
      <c r="E595" s="53" t="str">
        <f t="shared" si="139"/>
        <v>PATRONATO (P.)</v>
      </c>
      <c r="F595" s="53" t="s">
        <v>63</v>
      </c>
      <c r="G595" s="53" t="str">
        <f>V131</f>
        <v>SAN MARTÍN (TUC.)</v>
      </c>
      <c r="H595" s="1"/>
      <c r="I595" s="1"/>
      <c r="J595" s="1"/>
      <c r="K595" s="53" t="str">
        <f>V154</f>
        <v>CHACO FOR EVER</v>
      </c>
      <c r="L595" s="53" t="s">
        <v>63</v>
      </c>
      <c r="M595" s="53" t="str">
        <f t="shared" si="138"/>
        <v>COLÓN</v>
      </c>
      <c r="N595" s="1"/>
    </row>
    <row r="596" ht="18.0" customHeight="1">
      <c r="B596" s="1"/>
      <c r="C596" s="1"/>
      <c r="D596" s="1"/>
      <c r="E596" s="53" t="str">
        <f t="shared" si="139"/>
        <v>T. SUÁREZ</v>
      </c>
      <c r="F596" s="53" t="s">
        <v>63</v>
      </c>
      <c r="G596" s="53" t="str">
        <f>V130</f>
        <v>ARSENAL F.C.</v>
      </c>
      <c r="H596" s="1"/>
      <c r="I596" s="1"/>
      <c r="J596" s="1"/>
      <c r="K596" s="53" t="str">
        <f>V153</f>
        <v>SAN TELMO</v>
      </c>
      <c r="L596" s="53" t="s">
        <v>63</v>
      </c>
      <c r="M596" s="53" t="str">
        <f t="shared" si="138"/>
        <v>ALTE. BROWN</v>
      </c>
      <c r="N596" s="1"/>
    </row>
    <row r="597" ht="18.0" customHeight="1">
      <c r="B597" s="1"/>
      <c r="C597" s="1"/>
      <c r="D597" s="1"/>
      <c r="E597" s="53" t="str">
        <f t="shared" si="139"/>
        <v>ALL BOYS</v>
      </c>
      <c r="F597" s="53" t="s">
        <v>63</v>
      </c>
      <c r="G597" s="53" t="str">
        <f>V129</f>
        <v>SAN MARTÍN (S.J.)</v>
      </c>
      <c r="H597" s="1"/>
      <c r="I597" s="1"/>
      <c r="J597" s="1"/>
      <c r="K597" s="53" t="str">
        <f>V152</f>
        <v>AT. DE RAFAELA</v>
      </c>
      <c r="L597" s="53" t="s">
        <v>63</v>
      </c>
      <c r="M597" s="53" t="str">
        <f t="shared" si="138"/>
        <v>ATLANTA</v>
      </c>
      <c r="N597" s="1"/>
    </row>
    <row r="598" ht="18.0" customHeight="1">
      <c r="B598" s="1"/>
      <c r="C598" s="1"/>
      <c r="D598" s="1"/>
      <c r="E598" s="53" t="str">
        <f t="shared" si="139"/>
        <v>AGROPECUARIO ARG.</v>
      </c>
      <c r="F598" s="53" t="s">
        <v>63</v>
      </c>
      <c r="G598" s="53" t="str">
        <f>V128</f>
        <v>GMO. BROWN (P.M.)</v>
      </c>
      <c r="H598" s="1"/>
      <c r="I598" s="1"/>
      <c r="J598" s="1"/>
      <c r="K598" s="53" t="str">
        <f>V151</f>
        <v>DEP. MADRYN</v>
      </c>
      <c r="L598" s="53" t="s">
        <v>63</v>
      </c>
      <c r="M598" s="53" t="str">
        <f t="shared" si="138"/>
        <v>DEF. UNIDOS</v>
      </c>
      <c r="N598" s="1"/>
    </row>
    <row r="599" ht="18.0" customHeight="1">
      <c r="B599" s="1"/>
      <c r="C599" s="1"/>
      <c r="D599" s="1"/>
      <c r="E599" s="53"/>
      <c r="F599" s="53"/>
      <c r="G599" s="53"/>
      <c r="H599" s="1"/>
      <c r="I599" s="1"/>
      <c r="J599" s="1"/>
      <c r="K599" s="53"/>
      <c r="L599" s="53"/>
      <c r="M599" s="53"/>
      <c r="N599" s="1"/>
    </row>
    <row r="600" ht="18.0" customHeight="1">
      <c r="B600" s="1"/>
      <c r="C600" s="1"/>
      <c r="D600" s="1"/>
      <c r="E600" s="53"/>
      <c r="F600" s="53"/>
      <c r="G600" s="56" t="s">
        <v>64</v>
      </c>
      <c r="H600" s="57" t="str">
        <f>E589</f>
        <v>FERRO CARRIL OESTE</v>
      </c>
      <c r="I600" s="58"/>
      <c r="J600" s="59" t="s">
        <v>63</v>
      </c>
      <c r="K600" s="60" t="str">
        <f>M589</f>
        <v>NVA. CHICAGO</v>
      </c>
      <c r="L600" s="53"/>
      <c r="M600" s="53"/>
      <c r="N600" s="1"/>
    </row>
    <row r="601" ht="12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ht="18.0" customHeight="1">
      <c r="B602" s="1"/>
      <c r="C602" s="1"/>
      <c r="D602" s="1"/>
      <c r="E602" s="51" t="s">
        <v>99</v>
      </c>
      <c r="H602" s="1"/>
      <c r="I602" s="1"/>
      <c r="J602" s="1"/>
      <c r="K602" s="51" t="s">
        <v>99</v>
      </c>
      <c r="N602" s="1"/>
    </row>
    <row r="603" ht="12.75" customHeight="1">
      <c r="B603" s="1"/>
      <c r="C603" s="1"/>
      <c r="D603" s="1"/>
      <c r="E603" s="65"/>
      <c r="F603" s="65"/>
      <c r="G603" s="65"/>
      <c r="H603" s="1"/>
      <c r="I603" s="1"/>
      <c r="J603" s="1"/>
      <c r="K603" s="1"/>
      <c r="L603" s="1"/>
      <c r="M603" s="1"/>
      <c r="N603" s="1"/>
    </row>
    <row r="604" ht="18.0" customHeight="1">
      <c r="B604" s="1"/>
      <c r="C604" s="1"/>
      <c r="D604" s="1"/>
      <c r="E604" s="54" t="s">
        <v>62</v>
      </c>
      <c r="F604" s="53"/>
      <c r="G604" s="53" t="str">
        <f>V127</f>
        <v>AGROPECUARIO ARG.</v>
      </c>
      <c r="H604" s="1"/>
      <c r="I604" s="1"/>
      <c r="J604" s="1"/>
      <c r="K604" s="53" t="str">
        <f>V148</f>
        <v>DEF. UNIDOS</v>
      </c>
      <c r="L604" s="1"/>
      <c r="M604" s="54" t="s">
        <v>62</v>
      </c>
      <c r="N604" s="1"/>
    </row>
    <row r="605" ht="18.0" customHeight="1">
      <c r="B605" s="1"/>
      <c r="C605" s="1"/>
      <c r="D605" s="1"/>
      <c r="E605" s="53" t="str">
        <f t="shared" ref="E605:E610" si="140">V128</f>
        <v>GMO. BROWN (P.M.)</v>
      </c>
      <c r="F605" s="53" t="s">
        <v>63</v>
      </c>
      <c r="G605" s="53" t="str">
        <f>V126</f>
        <v>ALL BOYS</v>
      </c>
      <c r="H605" s="1"/>
      <c r="I605" s="1"/>
      <c r="J605" s="1"/>
      <c r="K605" s="53" t="str">
        <f>V147</f>
        <v>ATLANTA</v>
      </c>
      <c r="L605" s="53" t="s">
        <v>63</v>
      </c>
      <c r="M605" s="53" t="str">
        <f t="shared" ref="M605:M612" si="141">V151</f>
        <v>DEP. MADRYN</v>
      </c>
      <c r="N605" s="1"/>
    </row>
    <row r="606" ht="18.0" customHeight="1">
      <c r="B606" s="1"/>
      <c r="C606" s="1"/>
      <c r="D606" s="1"/>
      <c r="E606" s="53" t="str">
        <f t="shared" si="140"/>
        <v>SAN MARTÍN (S.J.)</v>
      </c>
      <c r="F606" s="53" t="s">
        <v>63</v>
      </c>
      <c r="G606" s="53" t="str">
        <f>V125</f>
        <v>T. SUÁREZ</v>
      </c>
      <c r="H606" s="1"/>
      <c r="I606" s="1"/>
      <c r="J606" s="1"/>
      <c r="K606" s="53" t="str">
        <f>V146</f>
        <v>ALTE. BROWN</v>
      </c>
      <c r="L606" s="53" t="s">
        <v>63</v>
      </c>
      <c r="M606" s="53" t="str">
        <f t="shared" si="141"/>
        <v>AT. DE RAFAELA</v>
      </c>
      <c r="N606" s="1"/>
    </row>
    <row r="607" ht="18.0" customHeight="1">
      <c r="B607" s="1"/>
      <c r="C607" s="1"/>
      <c r="D607" s="1"/>
      <c r="E607" s="53" t="str">
        <f t="shared" si="140"/>
        <v>ARSENAL F.C.</v>
      </c>
      <c r="F607" s="53" t="s">
        <v>63</v>
      </c>
      <c r="G607" s="53" t="str">
        <f>V124</f>
        <v>PATRONATO (P.)</v>
      </c>
      <c r="H607" s="1"/>
      <c r="I607" s="1"/>
      <c r="J607" s="1"/>
      <c r="K607" s="53" t="str">
        <f>V145</f>
        <v>COLÓN</v>
      </c>
      <c r="L607" s="53" t="s">
        <v>63</v>
      </c>
      <c r="M607" s="53" t="str">
        <f t="shared" si="141"/>
        <v>SAN TELMO</v>
      </c>
      <c r="N607" s="1"/>
    </row>
    <row r="608" ht="18.0" customHeight="1">
      <c r="B608" s="1"/>
      <c r="C608" s="1"/>
      <c r="D608" s="1"/>
      <c r="E608" s="53" t="str">
        <f t="shared" si="140"/>
        <v>SAN MARTÍN (TUC.)</v>
      </c>
      <c r="F608" s="53" t="s">
        <v>63</v>
      </c>
      <c r="G608" s="53" t="str">
        <f>V123</f>
        <v>RACING (CBA.)</v>
      </c>
      <c r="H608" s="1"/>
      <c r="I608" s="1"/>
      <c r="J608" s="1"/>
      <c r="K608" s="53" t="str">
        <f>V144</f>
        <v>ESTUDIANTES (R. IV)</v>
      </c>
      <c r="L608" s="53" t="s">
        <v>63</v>
      </c>
      <c r="M608" s="53" t="str">
        <f t="shared" si="141"/>
        <v>CHACO FOR EVER</v>
      </c>
      <c r="N608" s="1"/>
    </row>
    <row r="609" ht="18.0" customHeight="1">
      <c r="B609" s="1"/>
      <c r="C609" s="1"/>
      <c r="D609" s="1"/>
      <c r="E609" s="53" t="str">
        <f t="shared" si="140"/>
        <v>CHACARITA JRS.</v>
      </c>
      <c r="F609" s="53" t="s">
        <v>63</v>
      </c>
      <c r="G609" s="53" t="str">
        <f>V122</f>
        <v>ALVARADO (M.D.P.)</v>
      </c>
      <c r="H609" s="1"/>
      <c r="I609" s="1"/>
      <c r="J609" s="1"/>
      <c r="K609" s="53" t="str">
        <f>V143</f>
        <v>ALDOSIVI (M.D.P.)</v>
      </c>
      <c r="L609" s="53" t="s">
        <v>63</v>
      </c>
      <c r="M609" s="53" t="str">
        <f t="shared" si="141"/>
        <v>DEF. DE BELGRANO</v>
      </c>
      <c r="N609" s="1"/>
    </row>
    <row r="610" ht="18.0" customHeight="1">
      <c r="B610" s="1"/>
      <c r="C610" s="1"/>
      <c r="D610" s="1"/>
      <c r="E610" s="53" t="str">
        <f t="shared" si="140"/>
        <v>ESTUDIANTES</v>
      </c>
      <c r="F610" s="53" t="s">
        <v>63</v>
      </c>
      <c r="G610" s="53" t="str">
        <f>V121</f>
        <v>GÜEMES (S.E.)</v>
      </c>
      <c r="H610" s="1"/>
      <c r="I610" s="1"/>
      <c r="J610" s="1"/>
      <c r="K610" s="53" t="str">
        <f>V142</f>
        <v>MITRE (S.E.)</v>
      </c>
      <c r="L610" s="53" t="s">
        <v>63</v>
      </c>
      <c r="M610" s="53" t="str">
        <f t="shared" si="141"/>
        <v>ALMAGRO</v>
      </c>
      <c r="N610" s="1"/>
    </row>
    <row r="611" ht="18.0" customHeight="1">
      <c r="B611" s="1"/>
      <c r="C611" s="1"/>
      <c r="D611" s="1"/>
      <c r="E611" s="53" t="str">
        <f t="shared" ref="E611:E612" si="142">V136</f>
        <v>TALLERES (R.E.)</v>
      </c>
      <c r="F611" s="53" t="s">
        <v>63</v>
      </c>
      <c r="G611" s="53" t="str">
        <f>V118</f>
        <v>G. Y ESGRIMA (J.)</v>
      </c>
      <c r="H611" s="1"/>
      <c r="I611" s="1"/>
      <c r="J611" s="1"/>
      <c r="K611" s="53" t="str">
        <f>V141</f>
        <v>G. Y TIRO (S.)</v>
      </c>
      <c r="L611" s="53" t="s">
        <v>63</v>
      </c>
      <c r="M611" s="53" t="str">
        <f t="shared" si="141"/>
        <v>BROWN (AD.)</v>
      </c>
      <c r="N611" s="1"/>
    </row>
    <row r="612" ht="18.0" customHeight="1">
      <c r="B612" s="1"/>
      <c r="C612" s="1"/>
      <c r="D612" s="1"/>
      <c r="E612" s="53" t="str">
        <f t="shared" si="142"/>
        <v>QUILMES A.C.</v>
      </c>
      <c r="F612" s="53" t="s">
        <v>63</v>
      </c>
      <c r="G612" s="53" t="str">
        <f>V117</f>
        <v>DEP. MAIPÚ (MZA.)</v>
      </c>
      <c r="H612" s="1"/>
      <c r="I612" s="1"/>
      <c r="J612" s="1"/>
      <c r="K612" s="53" t="str">
        <f>V140</f>
        <v>G. Y ESGRIMA (MZA.)</v>
      </c>
      <c r="L612" s="53" t="s">
        <v>63</v>
      </c>
      <c r="M612" s="53" t="str">
        <f t="shared" si="141"/>
        <v>TEMPERLEY</v>
      </c>
      <c r="N612" s="1"/>
    </row>
    <row r="613" ht="18.0" customHeight="1">
      <c r="B613" s="1"/>
      <c r="C613" s="1"/>
      <c r="D613" s="1"/>
      <c r="E613" s="53" t="str">
        <f>V115</f>
        <v>SAN MIGUEL</v>
      </c>
      <c r="F613" s="53" t="s">
        <v>63</v>
      </c>
      <c r="G613" s="53" t="str">
        <f>V116</f>
        <v>FERRO CARRIL OESTE</v>
      </c>
      <c r="H613" s="1"/>
      <c r="I613" s="1"/>
      <c r="J613" s="1"/>
      <c r="K613" s="53" t="str">
        <f>V139</f>
        <v>NVA. CHICAGO</v>
      </c>
      <c r="L613" s="53" t="s">
        <v>63</v>
      </c>
      <c r="M613" s="53" t="str">
        <f>V138</f>
        <v>DEP. MORÓN</v>
      </c>
      <c r="N613" s="1"/>
    </row>
    <row r="614" ht="18.0" customHeight="1">
      <c r="B614" s="1"/>
      <c r="C614" s="1"/>
      <c r="D614" s="1"/>
      <c r="E614" s="53"/>
      <c r="F614" s="53"/>
      <c r="G614" s="53"/>
      <c r="H614" s="1"/>
      <c r="I614" s="1"/>
      <c r="J614" s="1"/>
      <c r="K614" s="53"/>
      <c r="L614" s="53"/>
      <c r="M614" s="53"/>
      <c r="N614" s="1"/>
    </row>
    <row r="615" ht="18.0" customHeight="1">
      <c r="B615" s="1"/>
      <c r="C615" s="1"/>
      <c r="D615" s="1"/>
      <c r="E615" s="53"/>
      <c r="F615" s="53"/>
      <c r="G615" s="56" t="s">
        <v>64</v>
      </c>
      <c r="H615" s="57" t="str">
        <f>K604</f>
        <v>DEF. UNIDOS</v>
      </c>
      <c r="I615" s="58"/>
      <c r="J615" s="59" t="s">
        <v>63</v>
      </c>
      <c r="K615" s="60" t="str">
        <f>G604</f>
        <v>AGROPECUARIO ARG.</v>
      </c>
      <c r="L615" s="53"/>
      <c r="M615" s="53"/>
      <c r="N615" s="1"/>
    </row>
    <row r="616" ht="12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ht="18.0" customHeight="1">
      <c r="B617" s="1"/>
      <c r="C617" s="1"/>
      <c r="D617" s="1"/>
      <c r="E617" s="51" t="s">
        <v>100</v>
      </c>
      <c r="H617" s="1"/>
      <c r="I617" s="1"/>
      <c r="J617" s="1"/>
      <c r="K617" s="51" t="s">
        <v>100</v>
      </c>
      <c r="N617" s="1"/>
    </row>
    <row r="618" ht="12.75" customHeight="1">
      <c r="B618" s="1"/>
      <c r="C618" s="1"/>
      <c r="D618" s="1"/>
      <c r="E618" s="65"/>
      <c r="F618" s="65"/>
      <c r="G618" s="65"/>
      <c r="H618" s="1"/>
      <c r="I618" s="1"/>
      <c r="J618" s="1"/>
      <c r="K618" s="1"/>
      <c r="L618" s="1"/>
      <c r="M618" s="1"/>
      <c r="N618" s="1"/>
    </row>
    <row r="619" ht="18.0" customHeight="1">
      <c r="B619" s="1"/>
      <c r="C619" s="1"/>
      <c r="D619" s="1"/>
      <c r="E619" s="53" t="str">
        <f t="shared" ref="E619:E622" si="143">V115</f>
        <v>SAN MIGUEL</v>
      </c>
      <c r="F619" s="53"/>
      <c r="G619" s="54" t="s">
        <v>62</v>
      </c>
      <c r="H619" s="1"/>
      <c r="I619" s="1"/>
      <c r="J619" s="1"/>
      <c r="K619" s="54" t="s">
        <v>62</v>
      </c>
      <c r="L619" s="1"/>
      <c r="M619" s="53" t="str">
        <f t="shared" ref="M619:M628" si="144">V138</f>
        <v>DEP. MORÓN</v>
      </c>
      <c r="N619" s="1"/>
    </row>
    <row r="620" ht="18.0" customHeight="1">
      <c r="B620" s="1"/>
      <c r="C620" s="1"/>
      <c r="D620" s="1"/>
      <c r="E620" s="53" t="str">
        <f t="shared" si="143"/>
        <v>FERRO CARRIL OESTE</v>
      </c>
      <c r="F620" s="53" t="s">
        <v>63</v>
      </c>
      <c r="G620" s="53" t="str">
        <f>V137</f>
        <v>QUILMES A.C.</v>
      </c>
      <c r="H620" s="1"/>
      <c r="I620" s="1"/>
      <c r="J620" s="1"/>
      <c r="K620" s="53" t="str">
        <f>V158</f>
        <v>TEMPERLEY</v>
      </c>
      <c r="L620" s="53" t="s">
        <v>63</v>
      </c>
      <c r="M620" s="53" t="str">
        <f t="shared" si="144"/>
        <v>NVA. CHICAGO</v>
      </c>
      <c r="N620" s="1"/>
    </row>
    <row r="621" ht="18.0" customHeight="1">
      <c r="B621" s="1"/>
      <c r="C621" s="1"/>
      <c r="D621" s="1"/>
      <c r="E621" s="53" t="str">
        <f t="shared" si="143"/>
        <v>DEP. MAIPÚ (MZA.)</v>
      </c>
      <c r="F621" s="53" t="s">
        <v>63</v>
      </c>
      <c r="G621" s="53" t="str">
        <f>V136</f>
        <v>TALLERES (R.E.)</v>
      </c>
      <c r="H621" s="1"/>
      <c r="I621" s="1"/>
      <c r="J621" s="1"/>
      <c r="K621" s="53" t="str">
        <f>V157</f>
        <v>BROWN (AD.)</v>
      </c>
      <c r="L621" s="53" t="s">
        <v>63</v>
      </c>
      <c r="M621" s="53" t="str">
        <f t="shared" si="144"/>
        <v>G. Y ESGRIMA (MZA.)</v>
      </c>
      <c r="N621" s="1"/>
    </row>
    <row r="622" ht="18.0" customHeight="1">
      <c r="B622" s="1"/>
      <c r="C622" s="1"/>
      <c r="D622" s="1"/>
      <c r="E622" s="53" t="str">
        <f t="shared" si="143"/>
        <v>G. Y ESGRIMA (J.)</v>
      </c>
      <c r="F622" s="53" t="s">
        <v>63</v>
      </c>
      <c r="G622" s="53" t="str">
        <f>V133</f>
        <v>ESTUDIANTES</v>
      </c>
      <c r="H622" s="1"/>
      <c r="I622" s="1"/>
      <c r="J622" s="1"/>
      <c r="K622" s="53" t="str">
        <f>V156</f>
        <v>ALMAGRO</v>
      </c>
      <c r="L622" s="53" t="s">
        <v>63</v>
      </c>
      <c r="M622" s="53" t="str">
        <f t="shared" si="144"/>
        <v>G. Y TIRO (S.)</v>
      </c>
      <c r="N622" s="1"/>
    </row>
    <row r="623" ht="18.0" customHeight="1">
      <c r="B623" s="1"/>
      <c r="C623" s="1"/>
      <c r="D623" s="1"/>
      <c r="E623" s="53" t="str">
        <f t="shared" ref="E623:E628" si="145">V121</f>
        <v>GÜEMES (S.E.)</v>
      </c>
      <c r="F623" s="53" t="s">
        <v>63</v>
      </c>
      <c r="G623" s="53" t="str">
        <f>V132</f>
        <v>CHACARITA JRS.</v>
      </c>
      <c r="H623" s="1"/>
      <c r="I623" s="1"/>
      <c r="J623" s="1"/>
      <c r="K623" s="53" t="str">
        <f>V155</f>
        <v>DEF. DE BELGRANO</v>
      </c>
      <c r="L623" s="53" t="s">
        <v>63</v>
      </c>
      <c r="M623" s="53" t="str">
        <f t="shared" si="144"/>
        <v>MITRE (S.E.)</v>
      </c>
      <c r="N623" s="1"/>
    </row>
    <row r="624" ht="18.0" customHeight="1">
      <c r="B624" s="1"/>
      <c r="C624" s="1"/>
      <c r="D624" s="1"/>
      <c r="E624" s="53" t="str">
        <f t="shared" si="145"/>
        <v>ALVARADO (M.D.P.)</v>
      </c>
      <c r="F624" s="53" t="s">
        <v>63</v>
      </c>
      <c r="G624" s="53" t="str">
        <f>V131</f>
        <v>SAN MARTÍN (TUC.)</v>
      </c>
      <c r="H624" s="1"/>
      <c r="I624" s="1"/>
      <c r="J624" s="1"/>
      <c r="K624" s="53" t="str">
        <f>V154</f>
        <v>CHACO FOR EVER</v>
      </c>
      <c r="L624" s="53" t="s">
        <v>63</v>
      </c>
      <c r="M624" s="53" t="str">
        <f t="shared" si="144"/>
        <v>ALDOSIVI (M.D.P.)</v>
      </c>
      <c r="N624" s="1"/>
    </row>
    <row r="625" ht="18.0" customHeight="1">
      <c r="B625" s="1"/>
      <c r="C625" s="1"/>
      <c r="D625" s="1"/>
      <c r="E625" s="53" t="str">
        <f t="shared" si="145"/>
        <v>RACING (CBA.)</v>
      </c>
      <c r="F625" s="53" t="s">
        <v>63</v>
      </c>
      <c r="G625" s="53" t="str">
        <f>V130</f>
        <v>ARSENAL F.C.</v>
      </c>
      <c r="H625" s="1"/>
      <c r="I625" s="1"/>
      <c r="J625" s="1"/>
      <c r="K625" s="53" t="str">
        <f>V153</f>
        <v>SAN TELMO</v>
      </c>
      <c r="L625" s="53" t="s">
        <v>63</v>
      </c>
      <c r="M625" s="53" t="str">
        <f t="shared" si="144"/>
        <v>ESTUDIANTES (R. IV)</v>
      </c>
      <c r="N625" s="1"/>
    </row>
    <row r="626" ht="18.0" customHeight="1">
      <c r="B626" s="1"/>
      <c r="C626" s="1"/>
      <c r="D626" s="1"/>
      <c r="E626" s="53" t="str">
        <f t="shared" si="145"/>
        <v>PATRONATO (P.)</v>
      </c>
      <c r="F626" s="53" t="s">
        <v>63</v>
      </c>
      <c r="G626" s="53" t="str">
        <f>V129</f>
        <v>SAN MARTÍN (S.J.)</v>
      </c>
      <c r="H626" s="1"/>
      <c r="I626" s="1"/>
      <c r="J626" s="1"/>
      <c r="K626" s="53" t="str">
        <f>V152</f>
        <v>AT. DE RAFAELA</v>
      </c>
      <c r="L626" s="53" t="s">
        <v>63</v>
      </c>
      <c r="M626" s="53" t="str">
        <f t="shared" si="144"/>
        <v>COLÓN</v>
      </c>
      <c r="N626" s="1"/>
    </row>
    <row r="627" ht="18.0" customHeight="1">
      <c r="B627" s="1"/>
      <c r="C627" s="1"/>
      <c r="D627" s="1"/>
      <c r="E627" s="53" t="str">
        <f t="shared" si="145"/>
        <v>T. SUÁREZ</v>
      </c>
      <c r="F627" s="53" t="s">
        <v>63</v>
      </c>
      <c r="G627" s="53" t="str">
        <f>V128</f>
        <v>GMO. BROWN (P.M.)</v>
      </c>
      <c r="H627" s="1"/>
      <c r="I627" s="1"/>
      <c r="J627" s="1"/>
      <c r="K627" s="53" t="str">
        <f>V151</f>
        <v>DEP. MADRYN</v>
      </c>
      <c r="L627" s="53" t="s">
        <v>63</v>
      </c>
      <c r="M627" s="53" t="str">
        <f t="shared" si="144"/>
        <v>ALTE. BROWN</v>
      </c>
      <c r="N627" s="1"/>
    </row>
    <row r="628" ht="18.0" customHeight="1">
      <c r="B628" s="1"/>
      <c r="C628" s="1"/>
      <c r="D628" s="1"/>
      <c r="E628" s="53" t="str">
        <f t="shared" si="145"/>
        <v>ALL BOYS</v>
      </c>
      <c r="F628" s="53" t="s">
        <v>63</v>
      </c>
      <c r="G628" s="53" t="str">
        <f>V127</f>
        <v>AGROPECUARIO ARG.</v>
      </c>
      <c r="H628" s="1"/>
      <c r="I628" s="1"/>
      <c r="J628" s="1"/>
      <c r="K628" s="53" t="str">
        <f>V148</f>
        <v>DEF. UNIDOS</v>
      </c>
      <c r="L628" s="53" t="s">
        <v>63</v>
      </c>
      <c r="M628" s="53" t="str">
        <f t="shared" si="144"/>
        <v>ATLANTA</v>
      </c>
      <c r="N628" s="1"/>
    </row>
    <row r="629" ht="18.0" customHeight="1">
      <c r="B629" s="1"/>
      <c r="C629" s="1"/>
      <c r="D629" s="1"/>
      <c r="E629" s="53"/>
      <c r="F629" s="53"/>
      <c r="G629" s="53"/>
      <c r="H629" s="1"/>
      <c r="I629" s="1"/>
      <c r="J629" s="1"/>
      <c r="K629" s="53"/>
      <c r="L629" s="53"/>
      <c r="M629" s="53"/>
      <c r="N629" s="1"/>
    </row>
    <row r="630" ht="18.0" customHeight="1">
      <c r="B630" s="1"/>
      <c r="C630" s="1"/>
      <c r="D630" s="1"/>
      <c r="E630" s="53"/>
      <c r="F630" s="53"/>
      <c r="G630" s="56" t="s">
        <v>64</v>
      </c>
      <c r="H630" s="57" t="str">
        <f>E619</f>
        <v>SAN MIGUEL</v>
      </c>
      <c r="I630" s="58"/>
      <c r="J630" s="59" t="s">
        <v>63</v>
      </c>
      <c r="K630" s="60" t="str">
        <f>M619</f>
        <v>DEP. MORÓN</v>
      </c>
      <c r="L630" s="53"/>
      <c r="M630" s="53"/>
      <c r="N630" s="1"/>
    </row>
    <row r="631" ht="12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ht="18.0" customHeight="1">
      <c r="B632" s="1"/>
      <c r="C632" s="1"/>
      <c r="D632" s="1"/>
      <c r="E632" s="51" t="s">
        <v>101</v>
      </c>
      <c r="H632" s="1"/>
      <c r="I632" s="1"/>
      <c r="J632" s="1"/>
      <c r="K632" s="51" t="s">
        <v>101</v>
      </c>
      <c r="N632" s="1"/>
    </row>
    <row r="633" ht="12.75" customHeight="1">
      <c r="B633" s="1"/>
      <c r="C633" s="1"/>
      <c r="D633" s="1"/>
      <c r="E633" s="65"/>
      <c r="F633" s="65"/>
      <c r="G633" s="65"/>
      <c r="H633" s="1"/>
      <c r="I633" s="1"/>
      <c r="J633" s="1"/>
      <c r="K633" s="1"/>
      <c r="L633" s="1"/>
      <c r="M633" s="1"/>
      <c r="N633" s="1"/>
    </row>
    <row r="634" ht="18.0" customHeight="1">
      <c r="B634" s="1"/>
      <c r="C634" s="1"/>
      <c r="D634" s="1"/>
      <c r="E634" s="54" t="s">
        <v>62</v>
      </c>
      <c r="F634" s="53"/>
      <c r="G634" s="53" t="str">
        <f>V126</f>
        <v>ALL BOYS</v>
      </c>
      <c r="H634" s="1"/>
      <c r="I634" s="1"/>
      <c r="J634" s="1"/>
      <c r="K634" s="53" t="str">
        <f>V147</f>
        <v>ATLANTA</v>
      </c>
      <c r="L634" s="1"/>
      <c r="M634" s="54" t="s">
        <v>62</v>
      </c>
      <c r="N634" s="1"/>
    </row>
    <row r="635" ht="18.0" customHeight="1">
      <c r="B635" s="1"/>
      <c r="C635" s="1"/>
      <c r="D635" s="1"/>
      <c r="E635" s="53" t="str">
        <f t="shared" ref="E635:E641" si="146">V127</f>
        <v>AGROPECUARIO ARG.</v>
      </c>
      <c r="F635" s="53" t="s">
        <v>63</v>
      </c>
      <c r="G635" s="53" t="str">
        <f>V125</f>
        <v>T. SUÁREZ</v>
      </c>
      <c r="H635" s="1"/>
      <c r="I635" s="1"/>
      <c r="J635" s="1"/>
      <c r="K635" s="53" t="str">
        <f>V146</f>
        <v>ALTE. BROWN</v>
      </c>
      <c r="L635" s="1"/>
      <c r="M635" s="53" t="str">
        <f>V148</f>
        <v>DEF. UNIDOS</v>
      </c>
      <c r="N635" s="1"/>
    </row>
    <row r="636" ht="18.0" customHeight="1">
      <c r="B636" s="1"/>
      <c r="C636" s="1"/>
      <c r="D636" s="1"/>
      <c r="E636" s="53" t="str">
        <f t="shared" si="146"/>
        <v>GMO. BROWN (P.M.)</v>
      </c>
      <c r="F636" s="53" t="s">
        <v>63</v>
      </c>
      <c r="G636" s="53" t="str">
        <f>V124</f>
        <v>PATRONATO (P.)</v>
      </c>
      <c r="H636" s="1"/>
      <c r="I636" s="1"/>
      <c r="J636" s="1"/>
      <c r="K636" s="53" t="str">
        <f>V145</f>
        <v>COLÓN</v>
      </c>
      <c r="L636" s="1"/>
      <c r="M636" s="53" t="str">
        <f t="shared" ref="M636:M643" si="147">V151</f>
        <v>DEP. MADRYN</v>
      </c>
      <c r="N636" s="1"/>
    </row>
    <row r="637" ht="18.0" customHeight="1">
      <c r="B637" s="1"/>
      <c r="C637" s="1"/>
      <c r="D637" s="1"/>
      <c r="E637" s="53" t="str">
        <f t="shared" si="146"/>
        <v>SAN MARTÍN (S.J.)</v>
      </c>
      <c r="F637" s="53" t="s">
        <v>63</v>
      </c>
      <c r="G637" s="53" t="str">
        <f>V123</f>
        <v>RACING (CBA.)</v>
      </c>
      <c r="H637" s="1"/>
      <c r="I637" s="1"/>
      <c r="J637" s="1"/>
      <c r="K637" s="53" t="str">
        <f>V144</f>
        <v>ESTUDIANTES (R. IV)</v>
      </c>
      <c r="L637" s="1"/>
      <c r="M637" s="53" t="str">
        <f t="shared" si="147"/>
        <v>AT. DE RAFAELA</v>
      </c>
      <c r="N637" s="1"/>
    </row>
    <row r="638" ht="18.0" customHeight="1">
      <c r="B638" s="1"/>
      <c r="C638" s="1"/>
      <c r="D638" s="1"/>
      <c r="E638" s="53" t="str">
        <f t="shared" si="146"/>
        <v>ARSENAL F.C.</v>
      </c>
      <c r="F638" s="53" t="s">
        <v>63</v>
      </c>
      <c r="G638" s="53" t="str">
        <f>V122</f>
        <v>ALVARADO (M.D.P.)</v>
      </c>
      <c r="H638" s="1"/>
      <c r="I638" s="1"/>
      <c r="J638" s="1"/>
      <c r="K638" s="53" t="str">
        <f>V143</f>
        <v>ALDOSIVI (M.D.P.)</v>
      </c>
      <c r="L638" s="1"/>
      <c r="M638" s="53" t="str">
        <f t="shared" si="147"/>
        <v>SAN TELMO</v>
      </c>
      <c r="N638" s="1"/>
    </row>
    <row r="639" ht="18.0" customHeight="1">
      <c r="B639" s="1"/>
      <c r="C639" s="1"/>
      <c r="D639" s="1"/>
      <c r="E639" s="53" t="str">
        <f t="shared" si="146"/>
        <v>SAN MARTÍN (TUC.)</v>
      </c>
      <c r="F639" s="53" t="s">
        <v>63</v>
      </c>
      <c r="G639" s="53" t="str">
        <f>V121</f>
        <v>GÜEMES (S.E.)</v>
      </c>
      <c r="H639" s="1"/>
      <c r="I639" s="1"/>
      <c r="J639" s="1"/>
      <c r="K639" s="53" t="str">
        <f>V142</f>
        <v>MITRE (S.E.)</v>
      </c>
      <c r="L639" s="1"/>
      <c r="M639" s="53" t="str">
        <f t="shared" si="147"/>
        <v>CHACO FOR EVER</v>
      </c>
      <c r="N639" s="1"/>
    </row>
    <row r="640" ht="18.0" customHeight="1">
      <c r="B640" s="1"/>
      <c r="C640" s="1"/>
      <c r="D640" s="1"/>
      <c r="E640" s="53" t="str">
        <f t="shared" si="146"/>
        <v>CHACARITA JRS.</v>
      </c>
      <c r="F640" s="53" t="s">
        <v>63</v>
      </c>
      <c r="G640" s="53" t="str">
        <f>V118</f>
        <v>G. Y ESGRIMA (J.)</v>
      </c>
      <c r="H640" s="1"/>
      <c r="I640" s="1"/>
      <c r="J640" s="1"/>
      <c r="K640" s="53" t="str">
        <f>V141</f>
        <v>G. Y TIRO (S.)</v>
      </c>
      <c r="L640" s="1"/>
      <c r="M640" s="53" t="str">
        <f t="shared" si="147"/>
        <v>DEF. DE BELGRANO</v>
      </c>
      <c r="N640" s="1"/>
    </row>
    <row r="641" ht="18.0" customHeight="1">
      <c r="B641" s="1"/>
      <c r="C641" s="1"/>
      <c r="D641" s="1"/>
      <c r="E641" s="53" t="str">
        <f t="shared" si="146"/>
        <v>ESTUDIANTES</v>
      </c>
      <c r="F641" s="53" t="s">
        <v>63</v>
      </c>
      <c r="G641" s="53" t="str">
        <f>V117</f>
        <v>DEP. MAIPÚ (MZA.)</v>
      </c>
      <c r="H641" s="1"/>
      <c r="I641" s="1"/>
      <c r="J641" s="1"/>
      <c r="K641" s="53" t="str">
        <f>V140</f>
        <v>G. Y ESGRIMA (MZA.)</v>
      </c>
      <c r="L641" s="1"/>
      <c r="M641" s="53" t="str">
        <f t="shared" si="147"/>
        <v>ALMAGRO</v>
      </c>
      <c r="N641" s="1"/>
    </row>
    <row r="642" ht="18.0" customHeight="1">
      <c r="B642" s="1"/>
      <c r="C642" s="1"/>
      <c r="D642" s="1"/>
      <c r="E642" s="53" t="str">
        <f t="shared" ref="E642:E643" si="148">V136</f>
        <v>TALLERES (R.E.)</v>
      </c>
      <c r="F642" s="53" t="s">
        <v>63</v>
      </c>
      <c r="G642" s="53" t="str">
        <f>V116</f>
        <v>FERRO CARRIL OESTE</v>
      </c>
      <c r="H642" s="1"/>
      <c r="I642" s="1"/>
      <c r="J642" s="1"/>
      <c r="K642" s="53" t="str">
        <f>V139</f>
        <v>NVA. CHICAGO</v>
      </c>
      <c r="L642" s="1"/>
      <c r="M642" s="53" t="str">
        <f t="shared" si="147"/>
        <v>BROWN (AD.)</v>
      </c>
      <c r="N642" s="1"/>
    </row>
    <row r="643" ht="18.0" customHeight="1">
      <c r="B643" s="1"/>
      <c r="C643" s="1"/>
      <c r="D643" s="1"/>
      <c r="E643" s="53" t="str">
        <f t="shared" si="148"/>
        <v>QUILMES A.C.</v>
      </c>
      <c r="F643" s="53" t="s">
        <v>63</v>
      </c>
      <c r="G643" s="53" t="str">
        <f>V115</f>
        <v>SAN MIGUEL</v>
      </c>
      <c r="H643" s="1"/>
      <c r="I643" s="1"/>
      <c r="J643" s="1"/>
      <c r="K643" s="53" t="str">
        <f>V138</f>
        <v>DEP. MORÓN</v>
      </c>
      <c r="L643" s="1"/>
      <c r="M643" s="53" t="str">
        <f t="shared" si="147"/>
        <v>TEMPERLEY</v>
      </c>
      <c r="N643" s="1"/>
    </row>
    <row r="644" ht="18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ht="18.75" customHeight="1">
      <c r="A645" s="77">
        <v>19.0</v>
      </c>
      <c r="B645" s="1"/>
      <c r="C645" s="1"/>
      <c r="D645" s="1"/>
      <c r="E645" s="1"/>
      <c r="F645" s="1"/>
      <c r="G645" s="56" t="s">
        <v>64</v>
      </c>
      <c r="H645" s="57" t="str">
        <f>K634</f>
        <v>ATLANTA</v>
      </c>
      <c r="I645" s="58"/>
      <c r="J645" s="59" t="s">
        <v>63</v>
      </c>
      <c r="K645" s="60" t="str">
        <f>G634</f>
        <v>ALL BOYS</v>
      </c>
      <c r="L645" s="1"/>
      <c r="M645" s="1"/>
      <c r="N645" s="1"/>
    </row>
    <row r="646" ht="12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ht="12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ht="12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</sheetData>
  <mergeCells count="129">
    <mergeCell ref="D1:J1"/>
    <mergeCell ref="D8:H8"/>
    <mergeCell ref="J8:N8"/>
    <mergeCell ref="P10:Q10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K75:M75"/>
    <mergeCell ref="K77:M77"/>
    <mergeCell ref="E75:G75"/>
    <mergeCell ref="E77:G77"/>
    <mergeCell ref="H90:I90"/>
    <mergeCell ref="E92:G92"/>
    <mergeCell ref="K92:M92"/>
    <mergeCell ref="E107:G107"/>
    <mergeCell ref="K107:M107"/>
    <mergeCell ref="H105:I105"/>
    <mergeCell ref="H120:I120"/>
    <mergeCell ref="E122:G122"/>
    <mergeCell ref="K122:M122"/>
    <mergeCell ref="H135:I135"/>
    <mergeCell ref="E137:G137"/>
    <mergeCell ref="K137:M137"/>
    <mergeCell ref="H150:I150"/>
    <mergeCell ref="E152:G152"/>
    <mergeCell ref="K152:M152"/>
    <mergeCell ref="H165:I165"/>
    <mergeCell ref="E167:G167"/>
    <mergeCell ref="K167:M167"/>
    <mergeCell ref="H180:I180"/>
    <mergeCell ref="E182:G182"/>
    <mergeCell ref="K182:M182"/>
    <mergeCell ref="H195:I195"/>
    <mergeCell ref="E197:G197"/>
    <mergeCell ref="K197:M197"/>
    <mergeCell ref="E212:G212"/>
    <mergeCell ref="K212:M212"/>
    <mergeCell ref="H210:I210"/>
    <mergeCell ref="H225:I225"/>
    <mergeCell ref="E227:G227"/>
    <mergeCell ref="K227:M227"/>
    <mergeCell ref="H240:I240"/>
    <mergeCell ref="E242:G242"/>
    <mergeCell ref="K242:M242"/>
    <mergeCell ref="H465:I465"/>
    <mergeCell ref="E467:G467"/>
    <mergeCell ref="K467:M467"/>
    <mergeCell ref="H480:I480"/>
    <mergeCell ref="E482:G482"/>
    <mergeCell ref="K482:M482"/>
    <mergeCell ref="H495:I495"/>
    <mergeCell ref="E497:G497"/>
    <mergeCell ref="K497:M497"/>
    <mergeCell ref="H510:I510"/>
    <mergeCell ref="E512:G512"/>
    <mergeCell ref="K512:M512"/>
    <mergeCell ref="E527:G527"/>
    <mergeCell ref="K527:M527"/>
    <mergeCell ref="H570:I570"/>
    <mergeCell ref="E572:G572"/>
    <mergeCell ref="K572:M572"/>
    <mergeCell ref="H585:I585"/>
    <mergeCell ref="E587:G587"/>
    <mergeCell ref="K587:M587"/>
    <mergeCell ref="H600:I600"/>
    <mergeCell ref="H630:I630"/>
    <mergeCell ref="H645:I645"/>
    <mergeCell ref="E602:G602"/>
    <mergeCell ref="K602:M602"/>
    <mergeCell ref="H615:I615"/>
    <mergeCell ref="E617:G617"/>
    <mergeCell ref="K617:M617"/>
    <mergeCell ref="E632:G632"/>
    <mergeCell ref="K632:M632"/>
    <mergeCell ref="H255:I255"/>
    <mergeCell ref="E257:G257"/>
    <mergeCell ref="K257:M257"/>
    <mergeCell ref="H270:I270"/>
    <mergeCell ref="E272:G272"/>
    <mergeCell ref="K272:M272"/>
    <mergeCell ref="H285:I285"/>
    <mergeCell ref="E287:G287"/>
    <mergeCell ref="K287:M287"/>
    <mergeCell ref="H300:I300"/>
    <mergeCell ref="E302:G302"/>
    <mergeCell ref="K302:M302"/>
    <mergeCell ref="E317:G317"/>
    <mergeCell ref="K317:M317"/>
    <mergeCell ref="H315:I315"/>
    <mergeCell ref="H330:I330"/>
    <mergeCell ref="E332:G332"/>
    <mergeCell ref="K332:M332"/>
    <mergeCell ref="H345:I345"/>
    <mergeCell ref="E347:G347"/>
    <mergeCell ref="K347:M347"/>
    <mergeCell ref="H360:I360"/>
    <mergeCell ref="E362:G362"/>
    <mergeCell ref="K362:M362"/>
    <mergeCell ref="H375:I375"/>
    <mergeCell ref="E377:G377"/>
    <mergeCell ref="K377:M377"/>
    <mergeCell ref="H390:I390"/>
    <mergeCell ref="E392:G392"/>
    <mergeCell ref="K392:M392"/>
    <mergeCell ref="H405:I405"/>
    <mergeCell ref="E407:G407"/>
    <mergeCell ref="K407:M407"/>
    <mergeCell ref="E422:G422"/>
    <mergeCell ref="K422:M422"/>
    <mergeCell ref="H420:I420"/>
    <mergeCell ref="H435:I435"/>
    <mergeCell ref="E437:G437"/>
    <mergeCell ref="K437:M437"/>
    <mergeCell ref="H450:I450"/>
    <mergeCell ref="E452:G452"/>
    <mergeCell ref="K452:M452"/>
    <mergeCell ref="H525:I525"/>
    <mergeCell ref="H540:I540"/>
    <mergeCell ref="E542:G542"/>
    <mergeCell ref="K542:M542"/>
    <mergeCell ref="H555:I555"/>
    <mergeCell ref="E557:G557"/>
    <mergeCell ref="K557:M557"/>
  </mergeCells>
  <printOptions/>
  <pageMargins bottom="0.984251968503937" footer="0.0" header="0.0" left="0.75" right="0.75" top="0.984251968503937"/>
  <pageSetup paperSize="5" orientation="portrait"/>
  <rowBreaks count="2" manualBreakCount="2">
    <brk id="186" man="1"/>
    <brk id="127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2008-07-17T20:48:42Z</dcterms:created>
  <dc:creator>Sistemas</dc:creator>
</cp:coreProperties>
</file>